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3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14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15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16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17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18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19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20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GIACOMO\Polito\Tesi\Simulation models\Final results\Variabili estremizzate\"/>
    </mc:Choice>
  </mc:AlternateContent>
  <xr:revisionPtr revIDLastSave="0" documentId="13_ncr:1_{2E22F595-145E-4E4F-8C03-1B6D314EB1AF}" xr6:coauthVersionLast="47" xr6:coauthVersionMax="47" xr10:uidLastSave="{00000000-0000-0000-0000-000000000000}"/>
  <bookViews>
    <workbookView xWindow="-108" yWindow="-108" windowWidth="23256" windowHeight="12576" tabRatio="847" activeTab="1" xr2:uid="{50DAC365-AD87-4A8C-9BF7-08AC253A5B80}"/>
  </bookViews>
  <sheets>
    <sheet name="Performance evolution" sheetId="2" r:id="rId1"/>
    <sheet name="Total market" sheetId="3" r:id="rId2"/>
    <sheet name="High-end market" sheetId="4" r:id="rId3"/>
    <sheet name="Medium-end market" sheetId="22" r:id="rId4"/>
    <sheet name="Low-end market" sheetId="23" r:id="rId5"/>
    <sheet name="High - innovators" sheetId="7" r:id="rId6"/>
    <sheet name="Medium - innovators" sheetId="12" r:id="rId7"/>
    <sheet name="Low - innovators" sheetId="13" r:id="rId8"/>
    <sheet name="High - Early adopters" sheetId="8" r:id="rId9"/>
    <sheet name="Medium - Early adopters" sheetId="14" r:id="rId10"/>
    <sheet name="Low - Early adopters" sheetId="15" r:id="rId11"/>
    <sheet name="High - Early majority" sheetId="9" r:id="rId12"/>
    <sheet name="Medium - Early majority" sheetId="16" r:id="rId13"/>
    <sheet name="Low - Early majority" sheetId="17" r:id="rId14"/>
    <sheet name="High - Late majority" sheetId="10" r:id="rId15"/>
    <sheet name="Medium - Late majority" sheetId="18" r:id="rId16"/>
    <sheet name="Low - Late majority" sheetId="19" r:id="rId17"/>
    <sheet name="High - Laggards" sheetId="11" r:id="rId18"/>
    <sheet name="Medium - Laggards" sheetId="20" r:id="rId19"/>
    <sheet name="Low - Laggards" sheetId="21" r:id="rId2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9" l="1"/>
  <c r="F4" i="21"/>
  <c r="F4" i="20"/>
  <c r="F4" i="11"/>
  <c r="F4" i="19"/>
  <c r="F4" i="18"/>
  <c r="F4" i="10"/>
  <c r="F4" i="17"/>
  <c r="F4" i="16"/>
  <c r="F4" i="15"/>
  <c r="F4" i="14"/>
  <c r="F4" i="8"/>
  <c r="F4" i="13"/>
  <c r="F4" i="12"/>
  <c r="F4" i="7"/>
  <c r="G13" i="3"/>
  <c r="F13" i="3"/>
  <c r="E13" i="3"/>
  <c r="D13" i="3"/>
  <c r="C13" i="3"/>
  <c r="G12" i="3"/>
  <c r="F12" i="3"/>
  <c r="E12" i="3"/>
  <c r="D12" i="3"/>
  <c r="C12" i="3"/>
  <c r="G11" i="3"/>
  <c r="F11" i="3"/>
  <c r="E11" i="3"/>
  <c r="D11" i="3"/>
  <c r="C11" i="3"/>
  <c r="A12" i="3" l="1"/>
  <c r="A13" i="3"/>
  <c r="A11" i="3"/>
  <c r="J4" i="20" l="1"/>
  <c r="J5" i="20"/>
  <c r="J6" i="20"/>
  <c r="J7" i="20"/>
  <c r="J8" i="20"/>
  <c r="J9" i="20"/>
  <c r="J10" i="20"/>
  <c r="J11" i="20"/>
  <c r="J12" i="20"/>
  <c r="J13" i="20"/>
  <c r="J14" i="20"/>
  <c r="J15" i="20"/>
  <c r="J16" i="20"/>
  <c r="J17" i="20"/>
  <c r="J18" i="20"/>
  <c r="J19" i="20"/>
  <c r="J20" i="20"/>
  <c r="J21" i="20"/>
  <c r="J22" i="20"/>
  <c r="J23" i="20"/>
  <c r="J24" i="20"/>
  <c r="J25" i="20"/>
  <c r="J26" i="20"/>
  <c r="J27" i="20"/>
  <c r="J28" i="20"/>
  <c r="J29" i="20"/>
  <c r="J30" i="20"/>
  <c r="J31" i="20"/>
  <c r="J32" i="20"/>
  <c r="J33" i="20"/>
  <c r="J34" i="20"/>
  <c r="J35" i="20"/>
  <c r="J36" i="20"/>
  <c r="J37" i="20"/>
  <c r="J38" i="20"/>
  <c r="J39" i="20"/>
  <c r="J40" i="20"/>
  <c r="J41" i="20"/>
  <c r="J42" i="20"/>
  <c r="J43" i="20"/>
  <c r="J3" i="20"/>
  <c r="J4" i="21"/>
  <c r="J5" i="21"/>
  <c r="J6" i="21"/>
  <c r="J7" i="21"/>
  <c r="J8" i="21"/>
  <c r="J9" i="21"/>
  <c r="J10" i="21"/>
  <c r="J11" i="21"/>
  <c r="J12" i="21"/>
  <c r="J13" i="21"/>
  <c r="J14" i="21"/>
  <c r="J15" i="21"/>
  <c r="J16" i="21"/>
  <c r="J17" i="21"/>
  <c r="J18" i="21"/>
  <c r="J19" i="21"/>
  <c r="J20" i="21"/>
  <c r="J21" i="21"/>
  <c r="J22" i="21"/>
  <c r="J23" i="21"/>
  <c r="J24" i="21"/>
  <c r="J25" i="21"/>
  <c r="J26" i="21"/>
  <c r="J27" i="21"/>
  <c r="J28" i="21"/>
  <c r="J29" i="21"/>
  <c r="J30" i="21"/>
  <c r="J31" i="21"/>
  <c r="J32" i="21"/>
  <c r="J33" i="21"/>
  <c r="J34" i="21"/>
  <c r="J35" i="21"/>
  <c r="J36" i="21"/>
  <c r="J37" i="21"/>
  <c r="J38" i="21"/>
  <c r="J39" i="21"/>
  <c r="J40" i="21"/>
  <c r="J41" i="21"/>
  <c r="J42" i="21"/>
  <c r="J43" i="21"/>
  <c r="J3" i="21"/>
  <c r="L3" i="21"/>
  <c r="M3" i="20"/>
  <c r="J4" i="19"/>
  <c r="J5" i="19"/>
  <c r="J6" i="19"/>
  <c r="J7" i="19"/>
  <c r="J8" i="19"/>
  <c r="J9" i="19"/>
  <c r="J10" i="19"/>
  <c r="J11" i="19"/>
  <c r="J12" i="19"/>
  <c r="J13" i="19"/>
  <c r="J14" i="19"/>
  <c r="J15" i="19"/>
  <c r="J16" i="19"/>
  <c r="J17" i="19"/>
  <c r="J18" i="19"/>
  <c r="J19" i="19"/>
  <c r="J20" i="19"/>
  <c r="J21" i="19"/>
  <c r="J22" i="19"/>
  <c r="J23" i="19"/>
  <c r="J24" i="19"/>
  <c r="J25" i="19"/>
  <c r="J26" i="19"/>
  <c r="J27" i="19"/>
  <c r="J28" i="19"/>
  <c r="J29" i="19"/>
  <c r="J30" i="19"/>
  <c r="J31" i="19"/>
  <c r="J32" i="19"/>
  <c r="J33" i="19"/>
  <c r="J34" i="19"/>
  <c r="J35" i="19"/>
  <c r="J36" i="19"/>
  <c r="J37" i="19"/>
  <c r="J38" i="19"/>
  <c r="J39" i="19"/>
  <c r="J40" i="19"/>
  <c r="J41" i="19"/>
  <c r="J42" i="19"/>
  <c r="J43" i="19"/>
  <c r="J3" i="19"/>
  <c r="J4" i="18"/>
  <c r="J5" i="18"/>
  <c r="J6" i="18"/>
  <c r="J7" i="18"/>
  <c r="J8" i="18"/>
  <c r="J9" i="18"/>
  <c r="J10" i="18"/>
  <c r="J11" i="18"/>
  <c r="J12" i="18"/>
  <c r="J13" i="18"/>
  <c r="J14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1" i="18"/>
  <c r="J32" i="18"/>
  <c r="J33" i="18"/>
  <c r="J34" i="18"/>
  <c r="J35" i="18"/>
  <c r="J36" i="18"/>
  <c r="J37" i="18"/>
  <c r="J38" i="18"/>
  <c r="J39" i="18"/>
  <c r="J40" i="18"/>
  <c r="J41" i="18"/>
  <c r="J42" i="18"/>
  <c r="J43" i="18"/>
  <c r="J3" i="18"/>
  <c r="M3" i="19"/>
  <c r="F3" i="23" s="1"/>
  <c r="M3" i="18"/>
  <c r="F3" i="22" s="1"/>
  <c r="J4" i="17"/>
  <c r="J5" i="17"/>
  <c r="J6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3" i="17"/>
  <c r="J4" i="16"/>
  <c r="J5" i="16"/>
  <c r="J6" i="16"/>
  <c r="J7" i="16"/>
  <c r="J8" i="16"/>
  <c r="J9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J37" i="16"/>
  <c r="J38" i="16"/>
  <c r="J39" i="16"/>
  <c r="J40" i="16"/>
  <c r="J41" i="16"/>
  <c r="J42" i="16"/>
  <c r="J43" i="16"/>
  <c r="J3" i="16"/>
  <c r="M3" i="17"/>
  <c r="E3" i="23" s="1"/>
  <c r="M3" i="16"/>
  <c r="E3" i="22" s="1"/>
  <c r="J4" i="15"/>
  <c r="J5" i="15"/>
  <c r="J6" i="15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3" i="15"/>
  <c r="J43" i="14"/>
  <c r="J4" i="14"/>
  <c r="J5" i="14"/>
  <c r="J6" i="14"/>
  <c r="J7" i="14"/>
  <c r="J8" i="14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22" i="14"/>
  <c r="J23" i="14"/>
  <c r="J24" i="14"/>
  <c r="J25" i="14"/>
  <c r="J26" i="14"/>
  <c r="J27" i="14"/>
  <c r="J28" i="14"/>
  <c r="J29" i="14"/>
  <c r="J30" i="14"/>
  <c r="J31" i="14"/>
  <c r="J32" i="14"/>
  <c r="J33" i="14"/>
  <c r="J34" i="14"/>
  <c r="J35" i="14"/>
  <c r="J36" i="14"/>
  <c r="J37" i="14"/>
  <c r="J38" i="14"/>
  <c r="J39" i="14"/>
  <c r="J40" i="14"/>
  <c r="J41" i="14"/>
  <c r="J42" i="14"/>
  <c r="J3" i="14"/>
  <c r="M3" i="15"/>
  <c r="L3" i="15" s="1"/>
  <c r="M3" i="14"/>
  <c r="D3" i="22" s="1"/>
  <c r="J4" i="13"/>
  <c r="J5" i="13"/>
  <c r="J6" i="13"/>
  <c r="J7" i="13"/>
  <c r="J8" i="13"/>
  <c r="J9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  <c r="J31" i="13"/>
  <c r="J32" i="13"/>
  <c r="J33" i="13"/>
  <c r="J34" i="13"/>
  <c r="J35" i="13"/>
  <c r="J36" i="13"/>
  <c r="J37" i="13"/>
  <c r="J38" i="13"/>
  <c r="J39" i="13"/>
  <c r="J40" i="13"/>
  <c r="J41" i="13"/>
  <c r="J42" i="13"/>
  <c r="J43" i="13"/>
  <c r="J3" i="13"/>
  <c r="J4" i="12"/>
  <c r="J5" i="12"/>
  <c r="J6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3" i="12"/>
  <c r="M3" i="13"/>
  <c r="C3" i="23" s="1"/>
  <c r="M3" i="12"/>
  <c r="L3" i="12" s="1"/>
  <c r="J43" i="11"/>
  <c r="J42" i="11"/>
  <c r="J41" i="11"/>
  <c r="J40" i="11"/>
  <c r="J39" i="11"/>
  <c r="J38" i="11"/>
  <c r="J37" i="11"/>
  <c r="J36" i="11"/>
  <c r="J35" i="11"/>
  <c r="J34" i="11"/>
  <c r="J33" i="11"/>
  <c r="J32" i="11"/>
  <c r="J31" i="11"/>
  <c r="J30" i="11"/>
  <c r="J29" i="11"/>
  <c r="J28" i="11"/>
  <c r="J27" i="11"/>
  <c r="J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J5" i="11"/>
  <c r="J4" i="11"/>
  <c r="M3" i="11"/>
  <c r="J3" i="11"/>
  <c r="J43" i="10"/>
  <c r="J42" i="10"/>
  <c r="J41" i="10"/>
  <c r="J40" i="10"/>
  <c r="J39" i="10"/>
  <c r="J38" i="10"/>
  <c r="J37" i="10"/>
  <c r="J36" i="10"/>
  <c r="J35" i="10"/>
  <c r="J34" i="10"/>
  <c r="J33" i="10"/>
  <c r="J32" i="10"/>
  <c r="J31" i="10"/>
  <c r="J30" i="10"/>
  <c r="J29" i="10"/>
  <c r="J28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J4" i="10"/>
  <c r="M3" i="10"/>
  <c r="L3" i="10" s="1"/>
  <c r="J3" i="10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J6" i="9"/>
  <c r="J5" i="9"/>
  <c r="J4" i="9"/>
  <c r="M3" i="9"/>
  <c r="L3" i="9" s="1"/>
  <c r="J3" i="9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M3" i="8"/>
  <c r="D3" i="4" s="1"/>
  <c r="J3" i="8"/>
  <c r="M3" i="7"/>
  <c r="C3" i="4" s="1"/>
  <c r="J4" i="7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3" i="7"/>
  <c r="F16" i="2"/>
  <c r="F17" i="2" s="1"/>
  <c r="F10" i="2"/>
  <c r="F11" i="2" s="1"/>
  <c r="F4" i="2"/>
  <c r="F5" i="2" s="1"/>
  <c r="E3" i="4" l="1"/>
  <c r="G3" i="23"/>
  <c r="G3" i="22"/>
  <c r="L3" i="20"/>
  <c r="G3" i="4"/>
  <c r="N3" i="10"/>
  <c r="F3" i="4"/>
  <c r="D3" i="23"/>
  <c r="L3" i="13"/>
  <c r="N3" i="13" s="1"/>
  <c r="C3" i="22"/>
  <c r="L3" i="7"/>
  <c r="N3" i="7" s="1"/>
  <c r="N3" i="20"/>
  <c r="N3" i="21"/>
  <c r="L3" i="19"/>
  <c r="L3" i="18"/>
  <c r="N3" i="18" s="1"/>
  <c r="L3" i="17"/>
  <c r="L3" i="16"/>
  <c r="N3" i="15"/>
  <c r="L3" i="14"/>
  <c r="N3" i="12"/>
  <c r="L3" i="11"/>
  <c r="N3" i="11" s="1"/>
  <c r="N3" i="9"/>
  <c r="L3" i="8"/>
  <c r="N3" i="8" s="1"/>
  <c r="M39" i="2"/>
  <c r="M40" i="2"/>
  <c r="M34" i="2"/>
  <c r="M32" i="2"/>
  <c r="M6" i="2"/>
  <c r="M42" i="2"/>
  <c r="M26" i="2"/>
  <c r="M24" i="2"/>
  <c r="M18" i="2"/>
  <c r="M14" i="2"/>
  <c r="O44" i="2"/>
  <c r="O36" i="2"/>
  <c r="O28" i="2"/>
  <c r="O20" i="2"/>
  <c r="O8" i="2"/>
  <c r="O21" i="2"/>
  <c r="O16" i="2"/>
  <c r="O41" i="2"/>
  <c r="O33" i="2"/>
  <c r="O25" i="2"/>
  <c r="O17" i="2"/>
  <c r="O15" i="2"/>
  <c r="O10" i="2"/>
  <c r="O5" i="2"/>
  <c r="O3" i="2"/>
  <c r="O38" i="2"/>
  <c r="O30" i="2"/>
  <c r="O22" i="2"/>
  <c r="O12" i="2"/>
  <c r="O29" i="2"/>
  <c r="O43" i="2"/>
  <c r="O35" i="2"/>
  <c r="O27" i="2"/>
  <c r="O19" i="2"/>
  <c r="O7" i="2"/>
  <c r="O37" i="2"/>
  <c r="O11" i="2"/>
  <c r="O9" i="2"/>
  <c r="O4" i="2"/>
  <c r="O39" i="2"/>
  <c r="O40" i="2"/>
  <c r="O32" i="2"/>
  <c r="O24" i="2"/>
  <c r="O14" i="2"/>
  <c r="O42" i="2"/>
  <c r="O34" i="2"/>
  <c r="O26" i="2"/>
  <c r="O18" i="2"/>
  <c r="O6" i="2"/>
  <c r="O31" i="2"/>
  <c r="O23" i="2"/>
  <c r="O13" i="2"/>
  <c r="K42" i="2"/>
  <c r="K34" i="2"/>
  <c r="K26" i="2"/>
  <c r="K18" i="2"/>
  <c r="K6" i="2"/>
  <c r="K35" i="2"/>
  <c r="K27" i="2"/>
  <c r="K19" i="2"/>
  <c r="K16" i="2"/>
  <c r="K39" i="2"/>
  <c r="K31" i="2"/>
  <c r="K23" i="2"/>
  <c r="K13" i="2"/>
  <c r="K44" i="2"/>
  <c r="K36" i="2"/>
  <c r="K28" i="2"/>
  <c r="K20" i="2"/>
  <c r="K8" i="2"/>
  <c r="K43" i="2"/>
  <c r="K11" i="2"/>
  <c r="K41" i="2"/>
  <c r="K33" i="2"/>
  <c r="K25" i="2"/>
  <c r="K17" i="2"/>
  <c r="K15" i="2"/>
  <c r="K10" i="2"/>
  <c r="K5" i="2"/>
  <c r="K3" i="2"/>
  <c r="K7" i="2"/>
  <c r="K37" i="2"/>
  <c r="K21" i="2"/>
  <c r="K38" i="2"/>
  <c r="K30" i="2"/>
  <c r="K22" i="2"/>
  <c r="K12" i="2"/>
  <c r="K40" i="2"/>
  <c r="K32" i="2"/>
  <c r="K24" i="2"/>
  <c r="K14" i="2"/>
  <c r="K29" i="2"/>
  <c r="K9" i="2"/>
  <c r="K4" i="2"/>
  <c r="M4" i="2"/>
  <c r="M9" i="2"/>
  <c r="M11" i="2"/>
  <c r="M16" i="2"/>
  <c r="M21" i="2"/>
  <c r="M29" i="2"/>
  <c r="M37" i="2"/>
  <c r="M7" i="2"/>
  <c r="M19" i="2"/>
  <c r="M27" i="2"/>
  <c r="M35" i="2"/>
  <c r="M43" i="2"/>
  <c r="M12" i="2"/>
  <c r="M22" i="2"/>
  <c r="M30" i="2"/>
  <c r="M38" i="2"/>
  <c r="M3" i="2"/>
  <c r="M5" i="2"/>
  <c r="M10" i="2"/>
  <c r="M15" i="2"/>
  <c r="M17" i="2"/>
  <c r="M25" i="2"/>
  <c r="M33" i="2"/>
  <c r="M41" i="2"/>
  <c r="M8" i="2"/>
  <c r="M20" i="2"/>
  <c r="M28" i="2"/>
  <c r="M36" i="2"/>
  <c r="M44" i="2"/>
  <c r="M13" i="2"/>
  <c r="M23" i="2"/>
  <c r="M31" i="2"/>
  <c r="H3" i="23" l="1"/>
  <c r="N3" i="3" s="1"/>
  <c r="AF3" i="3" s="1"/>
  <c r="K9" i="11"/>
  <c r="K9" i="7"/>
  <c r="K9" i="8"/>
  <c r="K9" i="9"/>
  <c r="K9" i="10"/>
  <c r="K15" i="7"/>
  <c r="K15" i="8"/>
  <c r="K15" i="9"/>
  <c r="K15" i="11"/>
  <c r="K15" i="10"/>
  <c r="K16" i="9"/>
  <c r="K16" i="10"/>
  <c r="K16" i="11"/>
  <c r="K16" i="7"/>
  <c r="K16" i="8"/>
  <c r="K29" i="11"/>
  <c r="K29" i="8"/>
  <c r="K29" i="7"/>
  <c r="K29" i="10"/>
  <c r="K29" i="9"/>
  <c r="K38" i="10"/>
  <c r="K38" i="7"/>
  <c r="K38" i="11"/>
  <c r="K38" i="9"/>
  <c r="K38" i="8"/>
  <c r="K17" i="11"/>
  <c r="K17" i="8"/>
  <c r="K17" i="9"/>
  <c r="K17" i="10"/>
  <c r="K17" i="7"/>
  <c r="K28" i="9"/>
  <c r="K28" i="11"/>
  <c r="K28" i="7"/>
  <c r="K28" i="8"/>
  <c r="K28" i="10"/>
  <c r="K19" i="7"/>
  <c r="K19" i="8"/>
  <c r="K19" i="9"/>
  <c r="K19" i="11"/>
  <c r="K19" i="10"/>
  <c r="K14" i="10"/>
  <c r="K14" i="9"/>
  <c r="K14" i="8"/>
  <c r="K14" i="11"/>
  <c r="K14" i="7"/>
  <c r="K36" i="9"/>
  <c r="K36" i="11"/>
  <c r="K36" i="7"/>
  <c r="K36" i="10"/>
  <c r="K36" i="8"/>
  <c r="K37" i="11"/>
  <c r="K37" i="9"/>
  <c r="K37" i="8"/>
  <c r="K37" i="10"/>
  <c r="K37" i="7"/>
  <c r="K33" i="11"/>
  <c r="K33" i="8"/>
  <c r="K33" i="7"/>
  <c r="K33" i="10"/>
  <c r="K33" i="9"/>
  <c r="K35" i="7"/>
  <c r="K35" i="9"/>
  <c r="K35" i="11"/>
  <c r="K35" i="10"/>
  <c r="K35" i="8"/>
  <c r="K32" i="9"/>
  <c r="K32" i="11"/>
  <c r="K32" i="7"/>
  <c r="K32" i="8"/>
  <c r="K32" i="10"/>
  <c r="K7" i="7"/>
  <c r="K7" i="8"/>
  <c r="K7" i="9"/>
  <c r="K7" i="11"/>
  <c r="K7" i="10"/>
  <c r="K41" i="11"/>
  <c r="K41" i="7"/>
  <c r="K41" i="8"/>
  <c r="K41" i="10"/>
  <c r="K41" i="9"/>
  <c r="K13" i="11"/>
  <c r="K13" i="8"/>
  <c r="K13" i="10"/>
  <c r="K13" i="7"/>
  <c r="K13" i="9"/>
  <c r="K6" i="11"/>
  <c r="K6" i="7"/>
  <c r="K6" i="10"/>
  <c r="K6" i="9"/>
  <c r="K6" i="8"/>
  <c r="K25" i="11"/>
  <c r="K25" i="7"/>
  <c r="K25" i="8"/>
  <c r="K25" i="9"/>
  <c r="K25" i="10"/>
  <c r="K24" i="9"/>
  <c r="K24" i="10"/>
  <c r="K24" i="11"/>
  <c r="K24" i="7"/>
  <c r="K24" i="8"/>
  <c r="K40" i="9"/>
  <c r="K40" i="10"/>
  <c r="K40" i="11"/>
  <c r="K40" i="7"/>
  <c r="K40" i="8"/>
  <c r="K3" i="10"/>
  <c r="O3" i="10" s="1"/>
  <c r="P3" i="10" s="1"/>
  <c r="R3" i="10" s="1"/>
  <c r="L4" i="10" s="1"/>
  <c r="N4" i="10" s="1"/>
  <c r="K3" i="7"/>
  <c r="O3" i="7" s="1"/>
  <c r="P3" i="7" s="1"/>
  <c r="R3" i="7" s="1"/>
  <c r="L4" i="7" s="1"/>
  <c r="N4" i="7" s="1"/>
  <c r="K3" i="8"/>
  <c r="O3" i="8" s="1"/>
  <c r="P3" i="8" s="1"/>
  <c r="R3" i="8" s="1"/>
  <c r="L4" i="8" s="1"/>
  <c r="N4" i="8" s="1"/>
  <c r="K3" i="9"/>
  <c r="O3" i="9" s="1"/>
  <c r="P3" i="9" s="1"/>
  <c r="R3" i="9" s="1"/>
  <c r="L4" i="9" s="1"/>
  <c r="N4" i="9" s="1"/>
  <c r="K3" i="11"/>
  <c r="O3" i="11" s="1"/>
  <c r="P3" i="11" s="1"/>
  <c r="R3" i="11" s="1"/>
  <c r="L4" i="11" s="1"/>
  <c r="N4" i="11" s="1"/>
  <c r="K11" i="7"/>
  <c r="K11" i="9"/>
  <c r="K11" i="8"/>
  <c r="K11" i="11"/>
  <c r="K11" i="10"/>
  <c r="K23" i="7"/>
  <c r="K23" i="9"/>
  <c r="K23" i="11"/>
  <c r="K23" i="8"/>
  <c r="K23" i="10"/>
  <c r="K18" i="11"/>
  <c r="K18" i="10"/>
  <c r="K18" i="7"/>
  <c r="K18" i="9"/>
  <c r="K18" i="8"/>
  <c r="K27" i="7"/>
  <c r="K27" i="8"/>
  <c r="K27" i="9"/>
  <c r="K27" i="11"/>
  <c r="K27" i="10"/>
  <c r="K5" i="11"/>
  <c r="K5" i="8"/>
  <c r="K5" i="7"/>
  <c r="K5" i="10"/>
  <c r="K5" i="9"/>
  <c r="K26" i="10"/>
  <c r="K26" i="9"/>
  <c r="K26" i="11"/>
  <c r="K26" i="7"/>
  <c r="K26" i="8"/>
  <c r="K21" i="11"/>
  <c r="K21" i="8"/>
  <c r="K21" i="10"/>
  <c r="K21" i="7"/>
  <c r="K21" i="9"/>
  <c r="K12" i="9"/>
  <c r="K12" i="11"/>
  <c r="K12" i="7"/>
  <c r="K12" i="10"/>
  <c r="K12" i="8"/>
  <c r="K43" i="7"/>
  <c r="K43" i="8"/>
  <c r="K43" i="9"/>
  <c r="K43" i="11"/>
  <c r="K43" i="10"/>
  <c r="K31" i="9"/>
  <c r="K31" i="8"/>
  <c r="K31" i="11"/>
  <c r="K31" i="10"/>
  <c r="K31" i="7"/>
  <c r="K4" i="9"/>
  <c r="K4" i="11"/>
  <c r="K4" i="7"/>
  <c r="K4" i="8"/>
  <c r="K4" i="10"/>
  <c r="K22" i="10"/>
  <c r="K22" i="7"/>
  <c r="K22" i="9"/>
  <c r="K22" i="8"/>
  <c r="K22" i="11"/>
  <c r="K10" i="10"/>
  <c r="K10" i="7"/>
  <c r="K10" i="9"/>
  <c r="K10" i="8"/>
  <c r="K10" i="11"/>
  <c r="K8" i="9"/>
  <c r="K8" i="11"/>
  <c r="K8" i="7"/>
  <c r="K8" i="8"/>
  <c r="K8" i="10"/>
  <c r="K39" i="7"/>
  <c r="K39" i="9"/>
  <c r="K39" i="8"/>
  <c r="K39" i="11"/>
  <c r="K39" i="10"/>
  <c r="K34" i="10"/>
  <c r="K34" i="7"/>
  <c r="K34" i="9"/>
  <c r="K34" i="8"/>
  <c r="K34" i="11"/>
  <c r="K30" i="11"/>
  <c r="K30" i="7"/>
  <c r="K30" i="10"/>
  <c r="K30" i="9"/>
  <c r="K30" i="8"/>
  <c r="K20" i="9"/>
  <c r="K20" i="11"/>
  <c r="K20" i="7"/>
  <c r="K20" i="10"/>
  <c r="K20" i="8"/>
  <c r="K42" i="10"/>
  <c r="K42" i="11"/>
  <c r="K42" i="7"/>
  <c r="K42" i="9"/>
  <c r="K42" i="8"/>
  <c r="H3" i="4"/>
  <c r="L3" i="3" s="1"/>
  <c r="AD3" i="3" s="1"/>
  <c r="H3" i="22"/>
  <c r="M3" i="3" s="1"/>
  <c r="AE3" i="3" s="1"/>
  <c r="K36" i="12"/>
  <c r="K36" i="18"/>
  <c r="K36" i="14"/>
  <c r="K36" i="20"/>
  <c r="K36" i="16"/>
  <c r="K27" i="18"/>
  <c r="K27" i="20"/>
  <c r="K27" i="14"/>
  <c r="K27" i="16"/>
  <c r="K27" i="12"/>
  <c r="K8" i="18"/>
  <c r="K8" i="20"/>
  <c r="K8" i="12"/>
  <c r="K8" i="16"/>
  <c r="K8" i="14"/>
  <c r="K3" i="12"/>
  <c r="O3" i="12" s="1"/>
  <c r="P3" i="12" s="1"/>
  <c r="R3" i="12" s="1"/>
  <c r="L4" i="12" s="1"/>
  <c r="N4" i="12" s="1"/>
  <c r="K3" i="18"/>
  <c r="O3" i="18" s="1"/>
  <c r="K3" i="16"/>
  <c r="O3" i="16" s="1"/>
  <c r="K3" i="20"/>
  <c r="O3" i="20" s="1"/>
  <c r="P3" i="20" s="1"/>
  <c r="R3" i="20" s="1"/>
  <c r="L4" i="20" s="1"/>
  <c r="N4" i="20" s="1"/>
  <c r="K3" i="14"/>
  <c r="O3" i="14" s="1"/>
  <c r="K19" i="18"/>
  <c r="K19" i="20"/>
  <c r="K19" i="14"/>
  <c r="K19" i="16"/>
  <c r="K19" i="12"/>
  <c r="K4" i="12"/>
  <c r="K4" i="18"/>
  <c r="K4" i="14"/>
  <c r="K4" i="20"/>
  <c r="K4" i="16"/>
  <c r="K26" i="20"/>
  <c r="K26" i="14"/>
  <c r="K26" i="18"/>
  <c r="K26" i="16"/>
  <c r="K26" i="12"/>
  <c r="K16" i="18"/>
  <c r="K16" i="20"/>
  <c r="K16" i="12"/>
  <c r="K16" i="16"/>
  <c r="K16" i="14"/>
  <c r="K20" i="12"/>
  <c r="K20" i="18"/>
  <c r="K20" i="14"/>
  <c r="K20" i="20"/>
  <c r="K20" i="16"/>
  <c r="K9" i="14"/>
  <c r="K9" i="16"/>
  <c r="K9" i="20"/>
  <c r="K9" i="18"/>
  <c r="K9" i="12"/>
  <c r="K38" i="20"/>
  <c r="K38" i="12"/>
  <c r="K38" i="16"/>
  <c r="K38" i="14"/>
  <c r="K38" i="18"/>
  <c r="K33" i="14"/>
  <c r="K33" i="16"/>
  <c r="K33" i="20"/>
  <c r="K33" i="18"/>
  <c r="K33" i="12"/>
  <c r="K37" i="16"/>
  <c r="K37" i="12"/>
  <c r="K37" i="20"/>
  <c r="K37" i="18"/>
  <c r="K37" i="14"/>
  <c r="K6" i="20"/>
  <c r="K6" i="12"/>
  <c r="K6" i="18"/>
  <c r="K6" i="16"/>
  <c r="K6" i="14"/>
  <c r="K41" i="14"/>
  <c r="K41" i="16"/>
  <c r="K41" i="20"/>
  <c r="K41" i="18"/>
  <c r="K41" i="12"/>
  <c r="K30" i="20"/>
  <c r="K30" i="12"/>
  <c r="K30" i="16"/>
  <c r="K30" i="18"/>
  <c r="K30" i="14"/>
  <c r="K13" i="16"/>
  <c r="K13" i="12"/>
  <c r="K13" i="20"/>
  <c r="K13" i="18"/>
  <c r="K13" i="14"/>
  <c r="K25" i="14"/>
  <c r="K25" i="16"/>
  <c r="K25" i="18"/>
  <c r="K25" i="12"/>
  <c r="K25" i="20"/>
  <c r="K22" i="20"/>
  <c r="K22" i="12"/>
  <c r="K22" i="16"/>
  <c r="K22" i="14"/>
  <c r="K22" i="18"/>
  <c r="K29" i="16"/>
  <c r="K29" i="12"/>
  <c r="K29" i="18"/>
  <c r="K29" i="14"/>
  <c r="K29" i="20"/>
  <c r="K32" i="18"/>
  <c r="K32" i="20"/>
  <c r="K32" i="12"/>
  <c r="K32" i="16"/>
  <c r="K32" i="14"/>
  <c r="K15" i="18"/>
  <c r="K15" i="20"/>
  <c r="K15" i="12"/>
  <c r="K15" i="14"/>
  <c r="K15" i="16"/>
  <c r="K5" i="16"/>
  <c r="K5" i="12"/>
  <c r="K5" i="18"/>
  <c r="K5" i="14"/>
  <c r="K5" i="20"/>
  <c r="K24" i="18"/>
  <c r="K24" i="20"/>
  <c r="K24" i="12"/>
  <c r="K24" i="16"/>
  <c r="K24" i="14"/>
  <c r="K31" i="18"/>
  <c r="K31" i="20"/>
  <c r="K31" i="14"/>
  <c r="K31" i="12"/>
  <c r="K31" i="16"/>
  <c r="K7" i="18"/>
  <c r="K7" i="14"/>
  <c r="K7" i="20"/>
  <c r="K7" i="12"/>
  <c r="K7" i="16"/>
  <c r="K42" i="20"/>
  <c r="K42" i="14"/>
  <c r="K42" i="18"/>
  <c r="K42" i="16"/>
  <c r="K42" i="12"/>
  <c r="K23" i="18"/>
  <c r="K23" i="20"/>
  <c r="K23" i="12"/>
  <c r="K23" i="16"/>
  <c r="K23" i="14"/>
  <c r="K17" i="14"/>
  <c r="K17" i="20"/>
  <c r="K17" i="16"/>
  <c r="K17" i="18"/>
  <c r="K17" i="12"/>
  <c r="K12" i="12"/>
  <c r="K12" i="18"/>
  <c r="K12" i="14"/>
  <c r="K12" i="20"/>
  <c r="K12" i="16"/>
  <c r="K21" i="16"/>
  <c r="K21" i="12"/>
  <c r="K21" i="20"/>
  <c r="K21" i="18"/>
  <c r="K21" i="14"/>
  <c r="K34" i="20"/>
  <c r="K34" i="14"/>
  <c r="K34" i="18"/>
  <c r="K34" i="16"/>
  <c r="K34" i="12"/>
  <c r="K43" i="18"/>
  <c r="K43" i="20"/>
  <c r="K43" i="14"/>
  <c r="K43" i="16"/>
  <c r="K43" i="12"/>
  <c r="K14" i="20"/>
  <c r="K14" i="12"/>
  <c r="K14" i="18"/>
  <c r="K14" i="16"/>
  <c r="K14" i="14"/>
  <c r="K40" i="18"/>
  <c r="K40" i="20"/>
  <c r="K40" i="12"/>
  <c r="K40" i="16"/>
  <c r="K40" i="14"/>
  <c r="K28" i="12"/>
  <c r="K28" i="18"/>
  <c r="K28" i="14"/>
  <c r="K28" i="20"/>
  <c r="K28" i="16"/>
  <c r="K10" i="20"/>
  <c r="K10" i="14"/>
  <c r="K10" i="18"/>
  <c r="K10" i="16"/>
  <c r="K10" i="12"/>
  <c r="K35" i="18"/>
  <c r="K35" i="20"/>
  <c r="K35" i="14"/>
  <c r="K35" i="16"/>
  <c r="K35" i="12"/>
  <c r="K11" i="18"/>
  <c r="K11" i="20"/>
  <c r="K11" i="14"/>
  <c r="K11" i="16"/>
  <c r="K11" i="12"/>
  <c r="K18" i="20"/>
  <c r="K18" i="14"/>
  <c r="K18" i="18"/>
  <c r="K18" i="16"/>
  <c r="K18" i="12"/>
  <c r="K39" i="18"/>
  <c r="K39" i="20"/>
  <c r="K39" i="12"/>
  <c r="K39" i="14"/>
  <c r="K39" i="16"/>
  <c r="K24" i="17"/>
  <c r="K24" i="15"/>
  <c r="K24" i="19"/>
  <c r="K24" i="13"/>
  <c r="K24" i="21"/>
  <c r="K31" i="19"/>
  <c r="K31" i="15"/>
  <c r="K31" i="21"/>
  <c r="K31" i="17"/>
  <c r="K31" i="13"/>
  <c r="K32" i="17"/>
  <c r="K32" i="15"/>
  <c r="K32" i="19"/>
  <c r="K32" i="13"/>
  <c r="K32" i="21"/>
  <c r="K19" i="19"/>
  <c r="K19" i="13"/>
  <c r="K19" i="21"/>
  <c r="K19" i="15"/>
  <c r="K19" i="17"/>
  <c r="K38" i="21"/>
  <c r="K38" i="17"/>
  <c r="K38" i="15"/>
  <c r="K38" i="13"/>
  <c r="K38" i="19"/>
  <c r="K41" i="21"/>
  <c r="K41" i="13"/>
  <c r="K41" i="17"/>
  <c r="K41" i="15"/>
  <c r="K41" i="19"/>
  <c r="K6" i="15"/>
  <c r="K6" i="21"/>
  <c r="K6" i="17"/>
  <c r="K6" i="13"/>
  <c r="K6" i="19"/>
  <c r="K40" i="17"/>
  <c r="K40" i="13"/>
  <c r="K40" i="15"/>
  <c r="K40" i="19"/>
  <c r="K40" i="21"/>
  <c r="K27" i="19"/>
  <c r="K27" i="13"/>
  <c r="K27" i="21"/>
  <c r="K27" i="15"/>
  <c r="K27" i="17"/>
  <c r="K3" i="19"/>
  <c r="O3" i="19" s="1"/>
  <c r="K3" i="17"/>
  <c r="O3" i="17" s="1"/>
  <c r="K3" i="13"/>
  <c r="O3" i="13" s="1"/>
  <c r="Q3" i="13" s="1"/>
  <c r="S3" i="13" s="1"/>
  <c r="M3" i="23" s="1"/>
  <c r="K3" i="21"/>
  <c r="O3" i="21" s="1"/>
  <c r="Q3" i="21" s="1"/>
  <c r="S3" i="21" s="1"/>
  <c r="K3" i="15"/>
  <c r="O3" i="15" s="1"/>
  <c r="P3" i="15" s="1"/>
  <c r="R3" i="15" s="1"/>
  <c r="L4" i="15" s="1"/>
  <c r="N4" i="15" s="1"/>
  <c r="K16" i="17"/>
  <c r="K16" i="15"/>
  <c r="K16" i="19"/>
  <c r="K16" i="13"/>
  <c r="K16" i="21"/>
  <c r="K18" i="13"/>
  <c r="K18" i="21"/>
  <c r="K18" i="15"/>
  <c r="K18" i="17"/>
  <c r="K18" i="19"/>
  <c r="K21" i="21"/>
  <c r="K21" i="17"/>
  <c r="K21" i="19"/>
  <c r="K21" i="13"/>
  <c r="K21" i="15"/>
  <c r="K23" i="19"/>
  <c r="K23" i="15"/>
  <c r="K23" i="21"/>
  <c r="K23" i="17"/>
  <c r="K23" i="13"/>
  <c r="K5" i="21"/>
  <c r="K5" i="17"/>
  <c r="K5" i="19"/>
  <c r="K5" i="13"/>
  <c r="K5" i="15"/>
  <c r="K26" i="13"/>
  <c r="K26" i="21"/>
  <c r="K26" i="15"/>
  <c r="K26" i="17"/>
  <c r="K26" i="19"/>
  <c r="K4" i="17"/>
  <c r="K4" i="19"/>
  <c r="K4" i="13"/>
  <c r="K4" i="15"/>
  <c r="K4" i="21"/>
  <c r="K43" i="19"/>
  <c r="K43" i="13"/>
  <c r="K43" i="21"/>
  <c r="K43" i="15"/>
  <c r="K43" i="17"/>
  <c r="K10" i="13"/>
  <c r="K10" i="21"/>
  <c r="K10" i="15"/>
  <c r="K10" i="17"/>
  <c r="K10" i="19"/>
  <c r="K8" i="17"/>
  <c r="K8" i="15"/>
  <c r="K8" i="19"/>
  <c r="K8" i="21"/>
  <c r="K8" i="13"/>
  <c r="K33" i="21"/>
  <c r="K33" i="13"/>
  <c r="K33" i="17"/>
  <c r="K33" i="15"/>
  <c r="K33" i="19"/>
  <c r="K35" i="19"/>
  <c r="K35" i="13"/>
  <c r="K35" i="21"/>
  <c r="K35" i="15"/>
  <c r="K35" i="17"/>
  <c r="K34" i="13"/>
  <c r="K34" i="21"/>
  <c r="K34" i="15"/>
  <c r="K34" i="17"/>
  <c r="K34" i="19"/>
  <c r="K9" i="21"/>
  <c r="K9" i="13"/>
  <c r="K9" i="17"/>
  <c r="K9" i="15"/>
  <c r="K9" i="19"/>
  <c r="K29" i="21"/>
  <c r="K29" i="17"/>
  <c r="K29" i="19"/>
  <c r="K29" i="13"/>
  <c r="K29" i="15"/>
  <c r="K15" i="19"/>
  <c r="K15" i="15"/>
  <c r="K15" i="21"/>
  <c r="K15" i="17"/>
  <c r="K15" i="13"/>
  <c r="K20" i="17"/>
  <c r="K20" i="19"/>
  <c r="K20" i="13"/>
  <c r="K20" i="15"/>
  <c r="K20" i="21"/>
  <c r="K7" i="19"/>
  <c r="K7" i="15"/>
  <c r="K7" i="21"/>
  <c r="K7" i="17"/>
  <c r="K7" i="13"/>
  <c r="K39" i="19"/>
  <c r="K39" i="15"/>
  <c r="K39" i="21"/>
  <c r="K39" i="17"/>
  <c r="K39" i="13"/>
  <c r="K42" i="13"/>
  <c r="K42" i="21"/>
  <c r="K42" i="15"/>
  <c r="K42" i="17"/>
  <c r="K42" i="19"/>
  <c r="K11" i="19"/>
  <c r="K11" i="13"/>
  <c r="K11" i="21"/>
  <c r="K11" i="15"/>
  <c r="K11" i="17"/>
  <c r="K12" i="17"/>
  <c r="K12" i="19"/>
  <c r="K12" i="13"/>
  <c r="K12" i="15"/>
  <c r="K12" i="21"/>
  <c r="K17" i="21"/>
  <c r="K17" i="13"/>
  <c r="K17" i="17"/>
  <c r="K17" i="15"/>
  <c r="K17" i="19"/>
  <c r="K28" i="17"/>
  <c r="K28" i="19"/>
  <c r="K28" i="13"/>
  <c r="K28" i="15"/>
  <c r="K28" i="21"/>
  <c r="K30" i="21"/>
  <c r="K30" i="15"/>
  <c r="K30" i="17"/>
  <c r="K30" i="13"/>
  <c r="K30" i="19"/>
  <c r="K13" i="21"/>
  <c r="K13" i="17"/>
  <c r="K13" i="19"/>
  <c r="K13" i="13"/>
  <c r="K13" i="15"/>
  <c r="K14" i="21"/>
  <c r="K14" i="17"/>
  <c r="K14" i="13"/>
  <c r="K14" i="19"/>
  <c r="K14" i="15"/>
  <c r="K37" i="21"/>
  <c r="K37" i="17"/>
  <c r="K37" i="19"/>
  <c r="K37" i="13"/>
  <c r="K37" i="15"/>
  <c r="K22" i="15"/>
  <c r="K22" i="21"/>
  <c r="K22" i="17"/>
  <c r="K22" i="13"/>
  <c r="K22" i="19"/>
  <c r="K25" i="21"/>
  <c r="K25" i="13"/>
  <c r="K25" i="17"/>
  <c r="K25" i="15"/>
  <c r="K25" i="19"/>
  <c r="K36" i="17"/>
  <c r="K36" i="19"/>
  <c r="K36" i="13"/>
  <c r="K36" i="15"/>
  <c r="K36" i="21"/>
  <c r="N3" i="19"/>
  <c r="P3" i="18"/>
  <c r="R3" i="18" s="1"/>
  <c r="L4" i="18" s="1"/>
  <c r="Q3" i="18"/>
  <c r="S3" i="18" s="1"/>
  <c r="N3" i="17"/>
  <c r="N3" i="16"/>
  <c r="N3" i="14"/>
  <c r="Q3" i="7"/>
  <c r="S3" i="7" s="1"/>
  <c r="Q3" i="8" l="1"/>
  <c r="S3" i="8" s="1"/>
  <c r="M4" i="8" s="1"/>
  <c r="Q3" i="10"/>
  <c r="S3" i="10" s="1"/>
  <c r="P3" i="4" s="1"/>
  <c r="Q3" i="9"/>
  <c r="S3" i="9" s="1"/>
  <c r="O3" i="4" s="1"/>
  <c r="O3" i="3"/>
  <c r="P3" i="3" s="1"/>
  <c r="Q3" i="11"/>
  <c r="S3" i="11" s="1"/>
  <c r="Q3" i="4" s="1"/>
  <c r="Q3" i="20"/>
  <c r="S3" i="20" s="1"/>
  <c r="Q3" i="22" s="1"/>
  <c r="Q3" i="15"/>
  <c r="S3" i="15" s="1"/>
  <c r="N3" i="23" s="1"/>
  <c r="P3" i="13"/>
  <c r="R3" i="13" s="1"/>
  <c r="L4" i="13" s="1"/>
  <c r="N4" i="13" s="1"/>
  <c r="P3" i="21"/>
  <c r="R3" i="21" s="1"/>
  <c r="L4" i="21" s="1"/>
  <c r="N4" i="21" s="1"/>
  <c r="Q3" i="12"/>
  <c r="S3" i="12" s="1"/>
  <c r="M4" i="12" s="1"/>
  <c r="M4" i="13"/>
  <c r="C4" i="23" s="1"/>
  <c r="M4" i="21"/>
  <c r="Q3" i="23"/>
  <c r="M4" i="18"/>
  <c r="F4" i="22" s="1"/>
  <c r="P3" i="22"/>
  <c r="P3" i="19"/>
  <c r="R3" i="19" s="1"/>
  <c r="L4" i="19" s="1"/>
  <c r="Q3" i="19"/>
  <c r="S3" i="19" s="1"/>
  <c r="N4" i="18"/>
  <c r="P3" i="17"/>
  <c r="R3" i="17" s="1"/>
  <c r="L4" i="17" s="1"/>
  <c r="Q3" i="17"/>
  <c r="S3" i="17" s="1"/>
  <c r="P3" i="16"/>
  <c r="R3" i="16" s="1"/>
  <c r="L4" i="16" s="1"/>
  <c r="Q3" i="16"/>
  <c r="S3" i="16" s="1"/>
  <c r="P3" i="14"/>
  <c r="R3" i="14" s="1"/>
  <c r="L4" i="14" s="1"/>
  <c r="Q3" i="14"/>
  <c r="S3" i="14" s="1"/>
  <c r="M4" i="7"/>
  <c r="M3" i="4"/>
  <c r="N3" i="4" l="1"/>
  <c r="M4" i="20"/>
  <c r="O4" i="20" s="1"/>
  <c r="M4" i="10"/>
  <c r="M4" i="9"/>
  <c r="E4" i="4" s="1"/>
  <c r="M4" i="15"/>
  <c r="O4" i="15" s="1"/>
  <c r="M4" i="11"/>
  <c r="O4" i="11" s="1"/>
  <c r="M3" i="22"/>
  <c r="O4" i="18"/>
  <c r="O4" i="13"/>
  <c r="Q4" i="13" s="1"/>
  <c r="S4" i="13" s="1"/>
  <c r="M4" i="23" s="1"/>
  <c r="O4" i="21"/>
  <c r="G4" i="23"/>
  <c r="M4" i="19"/>
  <c r="F4" i="23" s="1"/>
  <c r="P3" i="23"/>
  <c r="M4" i="17"/>
  <c r="E4" i="23" s="1"/>
  <c r="O3" i="23"/>
  <c r="R3" i="4"/>
  <c r="U3" i="3" s="1"/>
  <c r="D4" i="23"/>
  <c r="M4" i="14"/>
  <c r="D4" i="22" s="1"/>
  <c r="N3" i="22"/>
  <c r="O4" i="12"/>
  <c r="C4" i="22"/>
  <c r="M4" i="16"/>
  <c r="E4" i="22" s="1"/>
  <c r="O3" i="22"/>
  <c r="P4" i="18"/>
  <c r="R4" i="18" s="1"/>
  <c r="L5" i="18" s="1"/>
  <c r="N5" i="18" s="1"/>
  <c r="N4" i="19"/>
  <c r="Q4" i="18"/>
  <c r="S4" i="18" s="1"/>
  <c r="N4" i="17"/>
  <c r="N4" i="16"/>
  <c r="N4" i="14"/>
  <c r="O4" i="8"/>
  <c r="D4" i="4"/>
  <c r="O4" i="7"/>
  <c r="C4" i="4"/>
  <c r="G4" i="22" l="1"/>
  <c r="H4" i="22" s="1"/>
  <c r="M4" i="3" s="1"/>
  <c r="AE4" i="3" s="1"/>
  <c r="O4" i="10"/>
  <c r="F4" i="4"/>
  <c r="O4" i="9"/>
  <c r="Q4" i="9" s="1"/>
  <c r="S4" i="9" s="1"/>
  <c r="O4" i="4" s="1"/>
  <c r="G4" i="4"/>
  <c r="M5" i="13"/>
  <c r="C5" i="23" s="1"/>
  <c r="P4" i="13"/>
  <c r="R4" i="13" s="1"/>
  <c r="L5" i="13" s="1"/>
  <c r="N5" i="13" s="1"/>
  <c r="O4" i="14"/>
  <c r="P4" i="14" s="1"/>
  <c r="R4" i="14" s="1"/>
  <c r="L5" i="14" s="1"/>
  <c r="O4" i="16"/>
  <c r="P4" i="16" s="1"/>
  <c r="R4" i="16" s="1"/>
  <c r="L5" i="16" s="1"/>
  <c r="N5" i="16" s="1"/>
  <c r="O4" i="19"/>
  <c r="O4" i="17"/>
  <c r="P4" i="17" s="1"/>
  <c r="R4" i="17" s="1"/>
  <c r="L5" i="17" s="1"/>
  <c r="N5" i="17" s="1"/>
  <c r="H4" i="23"/>
  <c r="N4" i="3" s="1"/>
  <c r="AF4" i="3" s="1"/>
  <c r="P4" i="21"/>
  <c r="R4" i="21" s="1"/>
  <c r="L5" i="21" s="1"/>
  <c r="N5" i="21" s="1"/>
  <c r="Q4" i="21"/>
  <c r="S4" i="21" s="1"/>
  <c r="P4" i="20"/>
  <c r="R4" i="20" s="1"/>
  <c r="L5" i="20" s="1"/>
  <c r="N5" i="20" s="1"/>
  <c r="Q4" i="20"/>
  <c r="S4" i="20" s="1"/>
  <c r="R3" i="23"/>
  <c r="W3" i="3" s="1"/>
  <c r="M5" i="18"/>
  <c r="F5" i="22" s="1"/>
  <c r="P4" i="22"/>
  <c r="P4" i="15"/>
  <c r="R4" i="15" s="1"/>
  <c r="L5" i="15" s="1"/>
  <c r="N5" i="15" s="1"/>
  <c r="Q4" i="15"/>
  <c r="S4" i="15" s="1"/>
  <c r="R3" i="22"/>
  <c r="V3" i="3" s="1"/>
  <c r="P4" i="12"/>
  <c r="R4" i="12" s="1"/>
  <c r="L5" i="12" s="1"/>
  <c r="N5" i="12" s="1"/>
  <c r="Q4" i="12"/>
  <c r="S4" i="12" s="1"/>
  <c r="P4" i="19"/>
  <c r="R4" i="19" s="1"/>
  <c r="L5" i="19" s="1"/>
  <c r="N5" i="19" s="1"/>
  <c r="Q4" i="19"/>
  <c r="S4" i="19" s="1"/>
  <c r="P4" i="7"/>
  <c r="R4" i="7" s="1"/>
  <c r="L5" i="7" s="1"/>
  <c r="N5" i="7" s="1"/>
  <c r="Q4" i="7"/>
  <c r="S4" i="7" s="1"/>
  <c r="P4" i="11"/>
  <c r="R4" i="11" s="1"/>
  <c r="L5" i="11" s="1"/>
  <c r="N5" i="11" s="1"/>
  <c r="Q4" i="11"/>
  <c r="S4" i="11" s="1"/>
  <c r="Q4" i="8"/>
  <c r="S4" i="8" s="1"/>
  <c r="P4" i="8"/>
  <c r="R4" i="8" s="1"/>
  <c r="L5" i="8" s="1"/>
  <c r="N5" i="8" s="1"/>
  <c r="O5" i="13" l="1"/>
  <c r="Q4" i="10"/>
  <c r="S4" i="10" s="1"/>
  <c r="P4" i="10"/>
  <c r="R4" i="10" s="1"/>
  <c r="L5" i="10" s="1"/>
  <c r="N5" i="10" s="1"/>
  <c r="H4" i="4"/>
  <c r="L4" i="3" s="1"/>
  <c r="AD4" i="3" s="1"/>
  <c r="Q4" i="16"/>
  <c r="S4" i="16" s="1"/>
  <c r="O4" i="22" s="1"/>
  <c r="M5" i="9"/>
  <c r="O5" i="9" s="1"/>
  <c r="P4" i="9"/>
  <c r="R4" i="9" s="1"/>
  <c r="L5" i="9" s="1"/>
  <c r="N5" i="9" s="1"/>
  <c r="P5" i="9" s="1"/>
  <c r="R5" i="9" s="1"/>
  <c r="L6" i="9" s="1"/>
  <c r="N6" i="9" s="1"/>
  <c r="Q4" i="17"/>
  <c r="S4" i="17" s="1"/>
  <c r="O4" i="23" s="1"/>
  <c r="Q4" i="14"/>
  <c r="S4" i="14" s="1"/>
  <c r="M5" i="14" s="1"/>
  <c r="Q5" i="13"/>
  <c r="S5" i="13" s="1"/>
  <c r="M6" i="13" s="1"/>
  <c r="P5" i="13"/>
  <c r="R5" i="13" s="1"/>
  <c r="L6" i="13" s="1"/>
  <c r="N6" i="13" s="1"/>
  <c r="O5" i="18"/>
  <c r="Q5" i="18" s="1"/>
  <c r="S5" i="18" s="1"/>
  <c r="M6" i="18" s="1"/>
  <c r="X3" i="3"/>
  <c r="M5" i="21"/>
  <c r="Q4" i="23"/>
  <c r="M5" i="20"/>
  <c r="Q4" i="22"/>
  <c r="M5" i="19"/>
  <c r="F5" i="23" s="1"/>
  <c r="P4" i="23"/>
  <c r="M5" i="15"/>
  <c r="N4" i="23"/>
  <c r="M5" i="12"/>
  <c r="M4" i="22"/>
  <c r="N5" i="14"/>
  <c r="M5" i="8"/>
  <c r="N4" i="4"/>
  <c r="M5" i="11"/>
  <c r="Q4" i="4"/>
  <c r="M5" i="7"/>
  <c r="M4" i="4"/>
  <c r="Q5" i="9" l="1"/>
  <c r="S5" i="9" s="1"/>
  <c r="M6" i="9" s="1"/>
  <c r="E6" i="4" s="1"/>
  <c r="O4" i="3"/>
  <c r="P4" i="3" s="1"/>
  <c r="P4" i="4"/>
  <c r="M5" i="10"/>
  <c r="M5" i="16"/>
  <c r="E5" i="22" s="1"/>
  <c r="E5" i="4"/>
  <c r="M5" i="17"/>
  <c r="E5" i="23" s="1"/>
  <c r="N4" i="22"/>
  <c r="M5" i="23"/>
  <c r="P5" i="22"/>
  <c r="P5" i="18"/>
  <c r="R5" i="18" s="1"/>
  <c r="L6" i="18" s="1"/>
  <c r="N6" i="18" s="1"/>
  <c r="F6" i="22"/>
  <c r="O6" i="18"/>
  <c r="O5" i="19"/>
  <c r="Q5" i="19" s="1"/>
  <c r="S5" i="19" s="1"/>
  <c r="P5" i="23" s="1"/>
  <c r="R4" i="22"/>
  <c r="V4" i="3" s="1"/>
  <c r="G5" i="23"/>
  <c r="O5" i="21"/>
  <c r="G5" i="22"/>
  <c r="O5" i="20"/>
  <c r="R4" i="23"/>
  <c r="W4" i="3" s="1"/>
  <c r="O5" i="16"/>
  <c r="Q5" i="16" s="1"/>
  <c r="S5" i="16" s="1"/>
  <c r="M6" i="16" s="1"/>
  <c r="E6" i="22" s="1"/>
  <c r="D5" i="23"/>
  <c r="O5" i="15"/>
  <c r="O5" i="14"/>
  <c r="P5" i="14" s="1"/>
  <c r="R5" i="14" s="1"/>
  <c r="L6" i="14" s="1"/>
  <c r="N6" i="14" s="1"/>
  <c r="D5" i="22"/>
  <c r="O6" i="13"/>
  <c r="P6" i="13" s="1"/>
  <c r="R6" i="13" s="1"/>
  <c r="L7" i="13" s="1"/>
  <c r="N7" i="13" s="1"/>
  <c r="C6" i="23"/>
  <c r="O5" i="12"/>
  <c r="C5" i="22"/>
  <c r="R4" i="4"/>
  <c r="U4" i="3" s="1"/>
  <c r="O5" i="7"/>
  <c r="C5" i="4"/>
  <c r="O5" i="8"/>
  <c r="D5" i="4"/>
  <c r="O5" i="11"/>
  <c r="G5" i="4"/>
  <c r="O5" i="4"/>
  <c r="F5" i="4" l="1"/>
  <c r="O5" i="10"/>
  <c r="O5" i="17"/>
  <c r="Q5" i="17" s="1"/>
  <c r="S5" i="17" s="1"/>
  <c r="M6" i="17" s="1"/>
  <c r="E6" i="23" s="1"/>
  <c r="P5" i="19"/>
  <c r="R5" i="19" s="1"/>
  <c r="L6" i="19" s="1"/>
  <c r="N6" i="19" s="1"/>
  <c r="M6" i="19"/>
  <c r="F6" i="23" s="1"/>
  <c r="P6" i="18"/>
  <c r="R6" i="18" s="1"/>
  <c r="L7" i="18" s="1"/>
  <c r="N7" i="18" s="1"/>
  <c r="P5" i="16"/>
  <c r="R5" i="16" s="1"/>
  <c r="L6" i="16" s="1"/>
  <c r="N6" i="16" s="1"/>
  <c r="O6" i="19"/>
  <c r="O5" i="23"/>
  <c r="O5" i="22"/>
  <c r="Q5" i="14"/>
  <c r="S5" i="14" s="1"/>
  <c r="M6" i="14" s="1"/>
  <c r="H5" i="22"/>
  <c r="M5" i="3" s="1"/>
  <c r="AE5" i="3" s="1"/>
  <c r="H5" i="23"/>
  <c r="N5" i="3" s="1"/>
  <c r="AF5" i="3" s="1"/>
  <c r="Q6" i="13"/>
  <c r="S6" i="13" s="1"/>
  <c r="M7" i="13" s="1"/>
  <c r="X4" i="3"/>
  <c r="Q5" i="21"/>
  <c r="S5" i="21" s="1"/>
  <c r="P5" i="21"/>
  <c r="R5" i="21" s="1"/>
  <c r="L6" i="21" s="1"/>
  <c r="N6" i="21" s="1"/>
  <c r="Q5" i="20"/>
  <c r="S5" i="20" s="1"/>
  <c r="P5" i="20"/>
  <c r="R5" i="20" s="1"/>
  <c r="L6" i="20" s="1"/>
  <c r="N6" i="20" s="1"/>
  <c r="O6" i="17"/>
  <c r="Q5" i="15"/>
  <c r="S5" i="15" s="1"/>
  <c r="P5" i="15"/>
  <c r="R5" i="15" s="1"/>
  <c r="L6" i="15" s="1"/>
  <c r="N6" i="15" s="1"/>
  <c r="Q5" i="12"/>
  <c r="S5" i="12" s="1"/>
  <c r="P5" i="12"/>
  <c r="R5" i="12" s="1"/>
  <c r="L6" i="12" s="1"/>
  <c r="N6" i="12" s="1"/>
  <c r="O6" i="16"/>
  <c r="Q6" i="18"/>
  <c r="S6" i="18" s="1"/>
  <c r="O6" i="9"/>
  <c r="Q6" i="9" s="1"/>
  <c r="S6" i="9" s="1"/>
  <c r="O6" i="4" s="1"/>
  <c r="H5" i="4"/>
  <c r="L5" i="3" s="1"/>
  <c r="AD5" i="3" s="1"/>
  <c r="Q5" i="11"/>
  <c r="S5" i="11" s="1"/>
  <c r="P5" i="11"/>
  <c r="R5" i="11" s="1"/>
  <c r="L6" i="11" s="1"/>
  <c r="N6" i="11" s="1"/>
  <c r="Q5" i="8"/>
  <c r="S5" i="8" s="1"/>
  <c r="P5" i="8"/>
  <c r="R5" i="8" s="1"/>
  <c r="L6" i="8" s="1"/>
  <c r="N6" i="8" s="1"/>
  <c r="Q5" i="7"/>
  <c r="S5" i="7" s="1"/>
  <c r="P5" i="7"/>
  <c r="R5" i="7" s="1"/>
  <c r="L6" i="7" s="1"/>
  <c r="N6" i="7" s="1"/>
  <c r="P5" i="10" l="1"/>
  <c r="R5" i="10" s="1"/>
  <c r="L6" i="10" s="1"/>
  <c r="N6" i="10" s="1"/>
  <c r="Q5" i="10"/>
  <c r="S5" i="10" s="1"/>
  <c r="P5" i="17"/>
  <c r="R5" i="17" s="1"/>
  <c r="L6" i="17" s="1"/>
  <c r="N6" i="17" s="1"/>
  <c r="Q6" i="17" s="1"/>
  <c r="S6" i="17" s="1"/>
  <c r="M7" i="17" s="1"/>
  <c r="Q6" i="16"/>
  <c r="S6" i="16" s="1"/>
  <c r="M7" i="16" s="1"/>
  <c r="E7" i="22" s="1"/>
  <c r="P6" i="19"/>
  <c r="R6" i="19" s="1"/>
  <c r="L7" i="19" s="1"/>
  <c r="N7" i="19" s="1"/>
  <c r="D6" i="22"/>
  <c r="O6" i="14"/>
  <c r="Q6" i="14" s="1"/>
  <c r="S6" i="14" s="1"/>
  <c r="M7" i="14" s="1"/>
  <c r="N5" i="22"/>
  <c r="M6" i="23"/>
  <c r="M6" i="21"/>
  <c r="Q5" i="23"/>
  <c r="M6" i="20"/>
  <c r="Q5" i="22"/>
  <c r="M7" i="18"/>
  <c r="F7" i="22" s="1"/>
  <c r="P6" i="22"/>
  <c r="P6" i="16"/>
  <c r="R6" i="16" s="1"/>
  <c r="L7" i="16" s="1"/>
  <c r="N7" i="16" s="1"/>
  <c r="M6" i="15"/>
  <c r="N5" i="23"/>
  <c r="O7" i="13"/>
  <c r="C7" i="23"/>
  <c r="M6" i="12"/>
  <c r="M5" i="22"/>
  <c r="Q6" i="19"/>
  <c r="S6" i="19" s="1"/>
  <c r="O5" i="3"/>
  <c r="P5" i="3" s="1"/>
  <c r="P6" i="9"/>
  <c r="R6" i="9" s="1"/>
  <c r="L7" i="9" s="1"/>
  <c r="N7" i="9" s="1"/>
  <c r="M7" i="9"/>
  <c r="E7" i="4" s="1"/>
  <c r="M6" i="11"/>
  <c r="Q5" i="4"/>
  <c r="M6" i="7"/>
  <c r="M5" i="4"/>
  <c r="M6" i="8"/>
  <c r="N5" i="4"/>
  <c r="P5" i="4" l="1"/>
  <c r="M6" i="10"/>
  <c r="P6" i="17"/>
  <c r="R6" i="17" s="1"/>
  <c r="L7" i="17" s="1"/>
  <c r="N7" i="17" s="1"/>
  <c r="O6" i="23"/>
  <c r="O6" i="22"/>
  <c r="P6" i="14"/>
  <c r="R6" i="14" s="1"/>
  <c r="L7" i="14" s="1"/>
  <c r="N7" i="14" s="1"/>
  <c r="N6" i="22"/>
  <c r="D7" i="22"/>
  <c r="O7" i="14"/>
  <c r="O7" i="18"/>
  <c r="Q7" i="18" s="1"/>
  <c r="S7" i="18" s="1"/>
  <c r="M8" i="18" s="1"/>
  <c r="R5" i="22"/>
  <c r="V5" i="3" s="1"/>
  <c r="R5" i="23"/>
  <c r="W5" i="3" s="1"/>
  <c r="G6" i="23"/>
  <c r="O6" i="21"/>
  <c r="G6" i="22"/>
  <c r="O6" i="20"/>
  <c r="M7" i="19"/>
  <c r="P6" i="23"/>
  <c r="O7" i="17"/>
  <c r="E7" i="23"/>
  <c r="O6" i="15"/>
  <c r="D6" i="23"/>
  <c r="P7" i="13"/>
  <c r="R7" i="13" s="1"/>
  <c r="L8" i="13" s="1"/>
  <c r="N8" i="13" s="1"/>
  <c r="Q7" i="13"/>
  <c r="S7" i="13" s="1"/>
  <c r="C6" i="22"/>
  <c r="O6" i="12"/>
  <c r="O7" i="16"/>
  <c r="Q7" i="16" s="1"/>
  <c r="S7" i="16" s="1"/>
  <c r="O7" i="9"/>
  <c r="P7" i="9" s="1"/>
  <c r="R7" i="9" s="1"/>
  <c r="L8" i="9" s="1"/>
  <c r="N8" i="9" s="1"/>
  <c r="R5" i="4"/>
  <c r="U5" i="3" s="1"/>
  <c r="O6" i="7"/>
  <c r="C6" i="4"/>
  <c r="G6" i="4"/>
  <c r="O6" i="11"/>
  <c r="O6" i="8"/>
  <c r="D6" i="4"/>
  <c r="O6" i="10" l="1"/>
  <c r="F6" i="4"/>
  <c r="F8" i="22"/>
  <c r="O8" i="18"/>
  <c r="P7" i="18"/>
  <c r="R7" i="18" s="1"/>
  <c r="L8" i="18" s="1"/>
  <c r="N8" i="18" s="1"/>
  <c r="P7" i="22"/>
  <c r="P7" i="14"/>
  <c r="R7" i="14" s="1"/>
  <c r="L8" i="14" s="1"/>
  <c r="N8" i="14" s="1"/>
  <c r="X5" i="3"/>
  <c r="H6" i="22"/>
  <c r="M6" i="3" s="1"/>
  <c r="AE6" i="3" s="1"/>
  <c r="H6" i="23"/>
  <c r="N6" i="3" s="1"/>
  <c r="AF6" i="3" s="1"/>
  <c r="Q6" i="21"/>
  <c r="S6" i="21" s="1"/>
  <c r="P6" i="21"/>
  <c r="R6" i="21" s="1"/>
  <c r="L7" i="21" s="1"/>
  <c r="N7" i="21" s="1"/>
  <c r="Q6" i="20"/>
  <c r="S6" i="20" s="1"/>
  <c r="P6" i="20"/>
  <c r="R6" i="20" s="1"/>
  <c r="L7" i="20" s="1"/>
  <c r="N7" i="20" s="1"/>
  <c r="O7" i="19"/>
  <c r="F7" i="23"/>
  <c r="Q7" i="17"/>
  <c r="S7" i="17" s="1"/>
  <c r="P7" i="17"/>
  <c r="R7" i="17" s="1"/>
  <c r="L8" i="17" s="1"/>
  <c r="N8" i="17" s="1"/>
  <c r="P7" i="16"/>
  <c r="R7" i="16" s="1"/>
  <c r="L8" i="16" s="1"/>
  <c r="N8" i="16" s="1"/>
  <c r="Q6" i="15"/>
  <c r="S6" i="15" s="1"/>
  <c r="P6" i="15"/>
  <c r="R6" i="15" s="1"/>
  <c r="L7" i="15" s="1"/>
  <c r="N7" i="15" s="1"/>
  <c r="M8" i="13"/>
  <c r="M7" i="23"/>
  <c r="Q6" i="12"/>
  <c r="S6" i="12" s="1"/>
  <c r="P6" i="12"/>
  <c r="R6" i="12" s="1"/>
  <c r="L7" i="12" s="1"/>
  <c r="N7" i="12" s="1"/>
  <c r="M8" i="16"/>
  <c r="O7" i="22"/>
  <c r="Q7" i="14"/>
  <c r="S7" i="14" s="1"/>
  <c r="Q7" i="9"/>
  <c r="S7" i="9" s="1"/>
  <c r="Q6" i="11"/>
  <c r="S6" i="11" s="1"/>
  <c r="P6" i="11"/>
  <c r="R6" i="11" s="1"/>
  <c r="L7" i="11" s="1"/>
  <c r="N7" i="11" s="1"/>
  <c r="Q6" i="8"/>
  <c r="S6" i="8" s="1"/>
  <c r="P6" i="8"/>
  <c r="R6" i="8" s="1"/>
  <c r="L7" i="8" s="1"/>
  <c r="N7" i="8" s="1"/>
  <c r="H6" i="4"/>
  <c r="L6" i="3" s="1"/>
  <c r="AD6" i="3" s="1"/>
  <c r="Q6" i="7"/>
  <c r="S6" i="7" s="1"/>
  <c r="P6" i="7"/>
  <c r="R6" i="7" s="1"/>
  <c r="L7" i="7" s="1"/>
  <c r="N7" i="7" s="1"/>
  <c r="P6" i="10" l="1"/>
  <c r="R6" i="10" s="1"/>
  <c r="L7" i="10" s="1"/>
  <c r="N7" i="10" s="1"/>
  <c r="Q6" i="10"/>
  <c r="S6" i="10" s="1"/>
  <c r="P8" i="18"/>
  <c r="R8" i="18" s="1"/>
  <c r="L9" i="18" s="1"/>
  <c r="N9" i="18" s="1"/>
  <c r="M7" i="21"/>
  <c r="Q6" i="23"/>
  <c r="M7" i="20"/>
  <c r="Q6" i="22"/>
  <c r="Q7" i="19"/>
  <c r="S7" i="19" s="1"/>
  <c r="P7" i="19"/>
  <c r="R7" i="19" s="1"/>
  <c r="L8" i="19" s="1"/>
  <c r="N8" i="19" s="1"/>
  <c r="M8" i="17"/>
  <c r="O7" i="23"/>
  <c r="M7" i="15"/>
  <c r="N6" i="23"/>
  <c r="M8" i="14"/>
  <c r="N7" i="22"/>
  <c r="C8" i="23"/>
  <c r="O8" i="13"/>
  <c r="M7" i="12"/>
  <c r="M6" i="22"/>
  <c r="E8" i="22"/>
  <c r="O8" i="16"/>
  <c r="P8" i="16" s="1"/>
  <c r="R8" i="16" s="1"/>
  <c r="L9" i="16" s="1"/>
  <c r="N9" i="16" s="1"/>
  <c r="Q8" i="18"/>
  <c r="S8" i="18" s="1"/>
  <c r="M8" i="9"/>
  <c r="O7" i="4"/>
  <c r="M7" i="7"/>
  <c r="M6" i="4"/>
  <c r="O6" i="3"/>
  <c r="P6" i="3" s="1"/>
  <c r="M7" i="8"/>
  <c r="N6" i="4"/>
  <c r="M7" i="11"/>
  <c r="Q6" i="4"/>
  <c r="R6" i="23" l="1"/>
  <c r="W6" i="3" s="1"/>
  <c r="R6" i="22"/>
  <c r="V6" i="3" s="1"/>
  <c r="P6" i="4"/>
  <c r="R6" i="4" s="1"/>
  <c r="U6" i="3" s="1"/>
  <c r="M7" i="10"/>
  <c r="O7" i="21"/>
  <c r="G7" i="23"/>
  <c r="G7" i="22"/>
  <c r="O7" i="20"/>
  <c r="M8" i="19"/>
  <c r="P7" i="23"/>
  <c r="M9" i="18"/>
  <c r="P8" i="22"/>
  <c r="O8" i="17"/>
  <c r="E8" i="23"/>
  <c r="O7" i="15"/>
  <c r="D7" i="23"/>
  <c r="O8" i="14"/>
  <c r="D8" i="22"/>
  <c r="Q8" i="13"/>
  <c r="S8" i="13" s="1"/>
  <c r="P8" i="13"/>
  <c r="R8" i="13" s="1"/>
  <c r="L9" i="13" s="1"/>
  <c r="N9" i="13" s="1"/>
  <c r="C7" i="22"/>
  <c r="O7" i="12"/>
  <c r="Q8" i="16"/>
  <c r="S8" i="16" s="1"/>
  <c r="E8" i="4"/>
  <c r="O8" i="9"/>
  <c r="G7" i="4"/>
  <c r="O7" i="11"/>
  <c r="O7" i="7"/>
  <c r="C7" i="4"/>
  <c r="D7" i="4"/>
  <c r="O7" i="8"/>
  <c r="X6" i="3" l="1"/>
  <c r="O7" i="10"/>
  <c r="F7" i="4"/>
  <c r="H7" i="22"/>
  <c r="M7" i="3" s="1"/>
  <c r="AE7" i="3" s="1"/>
  <c r="H7" i="23"/>
  <c r="N7" i="3" s="1"/>
  <c r="AF7" i="3" s="1"/>
  <c r="Q7" i="21"/>
  <c r="S7" i="21" s="1"/>
  <c r="P7" i="21"/>
  <c r="R7" i="21" s="1"/>
  <c r="L8" i="21" s="1"/>
  <c r="N8" i="21" s="1"/>
  <c r="Q7" i="20"/>
  <c r="S7" i="20" s="1"/>
  <c r="P7" i="20"/>
  <c r="R7" i="20" s="1"/>
  <c r="L8" i="20" s="1"/>
  <c r="N8" i="20" s="1"/>
  <c r="F8" i="23"/>
  <c r="O8" i="19"/>
  <c r="O9" i="18"/>
  <c r="F9" i="22"/>
  <c r="Q8" i="17"/>
  <c r="S8" i="17" s="1"/>
  <c r="P8" i="17"/>
  <c r="R8" i="17" s="1"/>
  <c r="L9" i="17" s="1"/>
  <c r="N9" i="17" s="1"/>
  <c r="Q7" i="15"/>
  <c r="S7" i="15" s="1"/>
  <c r="P7" i="15"/>
  <c r="R7" i="15" s="1"/>
  <c r="L8" i="15" s="1"/>
  <c r="N8" i="15" s="1"/>
  <c r="P8" i="14"/>
  <c r="R8" i="14" s="1"/>
  <c r="L9" i="14" s="1"/>
  <c r="N9" i="14" s="1"/>
  <c r="Q8" i="14"/>
  <c r="S8" i="14" s="1"/>
  <c r="M9" i="13"/>
  <c r="M8" i="23"/>
  <c r="Q7" i="12"/>
  <c r="S7" i="12" s="1"/>
  <c r="P7" i="12"/>
  <c r="R7" i="12" s="1"/>
  <c r="L8" i="12" s="1"/>
  <c r="N8" i="12" s="1"/>
  <c r="M9" i="16"/>
  <c r="O8" i="22"/>
  <c r="P8" i="9"/>
  <c r="R8" i="9" s="1"/>
  <c r="L9" i="9" s="1"/>
  <c r="N9" i="9" s="1"/>
  <c r="Q8" i="9"/>
  <c r="S8" i="9" s="1"/>
  <c r="Q7" i="11"/>
  <c r="S7" i="11" s="1"/>
  <c r="P7" i="11"/>
  <c r="R7" i="11" s="1"/>
  <c r="L8" i="11" s="1"/>
  <c r="N8" i="11" s="1"/>
  <c r="H7" i="4"/>
  <c r="L7" i="3" s="1"/>
  <c r="AD7" i="3" s="1"/>
  <c r="Q7" i="7"/>
  <c r="S7" i="7" s="1"/>
  <c r="P7" i="7"/>
  <c r="R7" i="7" s="1"/>
  <c r="L8" i="7" s="1"/>
  <c r="N8" i="7" s="1"/>
  <c r="Q7" i="8"/>
  <c r="S7" i="8" s="1"/>
  <c r="P7" i="8"/>
  <c r="R7" i="8" s="1"/>
  <c r="L8" i="8" s="1"/>
  <c r="N8" i="8" s="1"/>
  <c r="Q7" i="10" l="1"/>
  <c r="S7" i="10" s="1"/>
  <c r="P7" i="10"/>
  <c r="R7" i="10" s="1"/>
  <c r="L8" i="10" s="1"/>
  <c r="N8" i="10" s="1"/>
  <c r="M8" i="21"/>
  <c r="Q7" i="23"/>
  <c r="M8" i="20"/>
  <c r="Q7" i="22"/>
  <c r="Q8" i="19"/>
  <c r="S8" i="19" s="1"/>
  <c r="P8" i="19"/>
  <c r="R8" i="19" s="1"/>
  <c r="L9" i="19" s="1"/>
  <c r="N9" i="19" s="1"/>
  <c r="P9" i="18"/>
  <c r="R9" i="18" s="1"/>
  <c r="L10" i="18" s="1"/>
  <c r="N10" i="18" s="1"/>
  <c r="Q9" i="18"/>
  <c r="S9" i="18" s="1"/>
  <c r="M9" i="17"/>
  <c r="O8" i="23"/>
  <c r="M8" i="15"/>
  <c r="N7" i="23"/>
  <c r="M9" i="14"/>
  <c r="N8" i="22"/>
  <c r="C9" i="23"/>
  <c r="O9" i="13"/>
  <c r="M8" i="12"/>
  <c r="M7" i="22"/>
  <c r="E9" i="22"/>
  <c r="O9" i="16"/>
  <c r="M9" i="9"/>
  <c r="O8" i="4"/>
  <c r="M8" i="11"/>
  <c r="Q7" i="4"/>
  <c r="M8" i="8"/>
  <c r="N7" i="4"/>
  <c r="M8" i="7"/>
  <c r="M7" i="4"/>
  <c r="O7" i="3"/>
  <c r="P7" i="3" s="1"/>
  <c r="P7" i="4" l="1"/>
  <c r="R7" i="4" s="1"/>
  <c r="U7" i="3" s="1"/>
  <c r="M8" i="10"/>
  <c r="R7" i="22"/>
  <c r="V7" i="3" s="1"/>
  <c r="R7" i="23"/>
  <c r="W7" i="3" s="1"/>
  <c r="O8" i="21"/>
  <c r="G8" i="23"/>
  <c r="G8" i="22"/>
  <c r="O8" i="20"/>
  <c r="M9" i="19"/>
  <c r="P8" i="23"/>
  <c r="M10" i="18"/>
  <c r="P9" i="22"/>
  <c r="O9" i="17"/>
  <c r="E9" i="23"/>
  <c r="O8" i="15"/>
  <c r="D8" i="23"/>
  <c r="O9" i="14"/>
  <c r="D9" i="22"/>
  <c r="Q9" i="13"/>
  <c r="S9" i="13" s="1"/>
  <c r="P9" i="13"/>
  <c r="R9" i="13" s="1"/>
  <c r="L10" i="13" s="1"/>
  <c r="N10" i="13" s="1"/>
  <c r="O8" i="12"/>
  <c r="C8" i="22"/>
  <c r="Q9" i="16"/>
  <c r="S9" i="16" s="1"/>
  <c r="P9" i="16"/>
  <c r="R9" i="16" s="1"/>
  <c r="L10" i="16" s="1"/>
  <c r="N10" i="16" s="1"/>
  <c r="O9" i="9"/>
  <c r="E9" i="4"/>
  <c r="O8" i="7"/>
  <c r="C8" i="4"/>
  <c r="D8" i="4"/>
  <c r="O8" i="8"/>
  <c r="G8" i="4"/>
  <c r="O8" i="11"/>
  <c r="O8" i="10" l="1"/>
  <c r="F8" i="4"/>
  <c r="H8" i="4" s="1"/>
  <c r="L8" i="3" s="1"/>
  <c r="AD8" i="3" s="1"/>
  <c r="H8" i="23"/>
  <c r="N8" i="3" s="1"/>
  <c r="AF8" i="3" s="1"/>
  <c r="X7" i="3"/>
  <c r="H8" i="22"/>
  <c r="M8" i="3" s="1"/>
  <c r="AE8" i="3" s="1"/>
  <c r="Q8" i="21"/>
  <c r="S8" i="21" s="1"/>
  <c r="P8" i="21"/>
  <c r="R8" i="21" s="1"/>
  <c r="L9" i="21" s="1"/>
  <c r="N9" i="21" s="1"/>
  <c r="Q8" i="20"/>
  <c r="S8" i="20" s="1"/>
  <c r="P8" i="20"/>
  <c r="R8" i="20" s="1"/>
  <c r="L9" i="20" s="1"/>
  <c r="N9" i="20" s="1"/>
  <c r="F9" i="23"/>
  <c r="O9" i="19"/>
  <c r="F10" i="22"/>
  <c r="O10" i="18"/>
  <c r="Q9" i="17"/>
  <c r="S9" i="17" s="1"/>
  <c r="P9" i="17"/>
  <c r="R9" i="17" s="1"/>
  <c r="L10" i="17" s="1"/>
  <c r="N10" i="17" s="1"/>
  <c r="Q8" i="15"/>
  <c r="S8" i="15" s="1"/>
  <c r="P8" i="15"/>
  <c r="R8" i="15" s="1"/>
  <c r="L9" i="15" s="1"/>
  <c r="N9" i="15" s="1"/>
  <c r="Q9" i="14"/>
  <c r="S9" i="14" s="1"/>
  <c r="P9" i="14"/>
  <c r="R9" i="14" s="1"/>
  <c r="L10" i="14" s="1"/>
  <c r="N10" i="14" s="1"/>
  <c r="M10" i="13"/>
  <c r="M9" i="23"/>
  <c r="Q8" i="12"/>
  <c r="S8" i="12" s="1"/>
  <c r="P8" i="12"/>
  <c r="R8" i="12" s="1"/>
  <c r="L9" i="12" s="1"/>
  <c r="N9" i="12" s="1"/>
  <c r="M10" i="16"/>
  <c r="O9" i="22"/>
  <c r="P9" i="9"/>
  <c r="R9" i="9" s="1"/>
  <c r="L10" i="9" s="1"/>
  <c r="N10" i="9" s="1"/>
  <c r="Q9" i="9"/>
  <c r="S9" i="9" s="1"/>
  <c r="Q8" i="8"/>
  <c r="S8" i="8" s="1"/>
  <c r="P8" i="8"/>
  <c r="R8" i="8" s="1"/>
  <c r="L9" i="8" s="1"/>
  <c r="N9" i="8" s="1"/>
  <c r="Q8" i="7"/>
  <c r="S8" i="7" s="1"/>
  <c r="P8" i="7"/>
  <c r="R8" i="7" s="1"/>
  <c r="L9" i="7" s="1"/>
  <c r="N9" i="7" s="1"/>
  <c r="Q8" i="11"/>
  <c r="S8" i="11" s="1"/>
  <c r="P8" i="11"/>
  <c r="R8" i="11" s="1"/>
  <c r="L9" i="11" s="1"/>
  <c r="N9" i="11" s="1"/>
  <c r="Q8" i="10" l="1"/>
  <c r="S8" i="10" s="1"/>
  <c r="P8" i="10"/>
  <c r="R8" i="10" s="1"/>
  <c r="L9" i="10" s="1"/>
  <c r="N9" i="10" s="1"/>
  <c r="O8" i="3"/>
  <c r="P8" i="3" s="1"/>
  <c r="M9" i="21"/>
  <c r="Q8" i="23"/>
  <c r="M9" i="20"/>
  <c r="Q8" i="22"/>
  <c r="Q9" i="19"/>
  <c r="S9" i="19" s="1"/>
  <c r="P9" i="19"/>
  <c r="R9" i="19" s="1"/>
  <c r="L10" i="19" s="1"/>
  <c r="N10" i="19" s="1"/>
  <c r="Q10" i="18"/>
  <c r="S10" i="18" s="1"/>
  <c r="P10" i="18"/>
  <c r="R10" i="18" s="1"/>
  <c r="L11" i="18" s="1"/>
  <c r="N11" i="18" s="1"/>
  <c r="M10" i="17"/>
  <c r="O9" i="23"/>
  <c r="M9" i="15"/>
  <c r="N8" i="23"/>
  <c r="M10" i="14"/>
  <c r="N9" i="22"/>
  <c r="O10" i="13"/>
  <c r="C10" i="23"/>
  <c r="M9" i="12"/>
  <c r="M8" i="22"/>
  <c r="E10" i="22"/>
  <c r="O10" i="16"/>
  <c r="O9" i="4"/>
  <c r="M10" i="9"/>
  <c r="M9" i="7"/>
  <c r="M8" i="4"/>
  <c r="M9" i="11"/>
  <c r="Q8" i="4"/>
  <c r="M9" i="8"/>
  <c r="N8" i="4"/>
  <c r="P8" i="4" l="1"/>
  <c r="R8" i="4" s="1"/>
  <c r="U8" i="3" s="1"/>
  <c r="M9" i="10"/>
  <c r="R8" i="23"/>
  <c r="W8" i="3" s="1"/>
  <c r="G9" i="23"/>
  <c r="O9" i="21"/>
  <c r="G9" i="22"/>
  <c r="O9" i="20"/>
  <c r="R8" i="22"/>
  <c r="V8" i="3" s="1"/>
  <c r="M10" i="19"/>
  <c r="P9" i="23"/>
  <c r="M11" i="18"/>
  <c r="P10" i="22"/>
  <c r="E10" i="23"/>
  <c r="O10" i="17"/>
  <c r="D9" i="23"/>
  <c r="O9" i="15"/>
  <c r="D10" i="22"/>
  <c r="O10" i="14"/>
  <c r="Q10" i="13"/>
  <c r="S10" i="13" s="1"/>
  <c r="P10" i="13"/>
  <c r="R10" i="13" s="1"/>
  <c r="L11" i="13" s="1"/>
  <c r="N11" i="13" s="1"/>
  <c r="O9" i="12"/>
  <c r="C9" i="22"/>
  <c r="H9" i="22" s="1"/>
  <c r="M9" i="3" s="1"/>
  <c r="AE9" i="3" s="1"/>
  <c r="Q10" i="16"/>
  <c r="S10" i="16" s="1"/>
  <c r="P10" i="16"/>
  <c r="R10" i="16" s="1"/>
  <c r="L11" i="16" s="1"/>
  <c r="N11" i="16" s="1"/>
  <c r="O10" i="9"/>
  <c r="E10" i="4"/>
  <c r="G9" i="4"/>
  <c r="O9" i="11"/>
  <c r="O9" i="8"/>
  <c r="D9" i="4"/>
  <c r="O9" i="7"/>
  <c r="C9" i="4"/>
  <c r="O9" i="10" l="1"/>
  <c r="F9" i="4"/>
  <c r="X8" i="3"/>
  <c r="H9" i="23"/>
  <c r="N9" i="3" s="1"/>
  <c r="AF9" i="3" s="1"/>
  <c r="Q9" i="21"/>
  <c r="S9" i="21" s="1"/>
  <c r="P9" i="21"/>
  <c r="R9" i="21" s="1"/>
  <c r="L10" i="21" s="1"/>
  <c r="N10" i="21" s="1"/>
  <c r="Q9" i="20"/>
  <c r="S9" i="20" s="1"/>
  <c r="M10" i="20" s="1"/>
  <c r="P9" i="20"/>
  <c r="R9" i="20" s="1"/>
  <c r="L10" i="20" s="1"/>
  <c r="N10" i="20" s="1"/>
  <c r="F10" i="23"/>
  <c r="O10" i="19"/>
  <c r="F11" i="22"/>
  <c r="O11" i="18"/>
  <c r="Q10" i="17"/>
  <c r="S10" i="17" s="1"/>
  <c r="P10" i="17"/>
  <c r="R10" i="17" s="1"/>
  <c r="L11" i="17" s="1"/>
  <c r="N11" i="17" s="1"/>
  <c r="Q9" i="15"/>
  <c r="S9" i="15" s="1"/>
  <c r="P9" i="15"/>
  <c r="R9" i="15" s="1"/>
  <c r="L10" i="15" s="1"/>
  <c r="N10" i="15" s="1"/>
  <c r="Q10" i="14"/>
  <c r="S10" i="14" s="1"/>
  <c r="P10" i="14"/>
  <c r="R10" i="14" s="1"/>
  <c r="L11" i="14" s="1"/>
  <c r="N11" i="14" s="1"/>
  <c r="M11" i="13"/>
  <c r="M10" i="23"/>
  <c r="Q9" i="12"/>
  <c r="S9" i="12" s="1"/>
  <c r="P9" i="12"/>
  <c r="R9" i="12" s="1"/>
  <c r="L10" i="12" s="1"/>
  <c r="N10" i="12" s="1"/>
  <c r="M11" i="16"/>
  <c r="O10" i="22"/>
  <c r="Q10" i="9"/>
  <c r="S10" i="9" s="1"/>
  <c r="P10" i="9"/>
  <c r="R10" i="9" s="1"/>
  <c r="L11" i="9" s="1"/>
  <c r="N11" i="9" s="1"/>
  <c r="H9" i="4"/>
  <c r="L9" i="3" s="1"/>
  <c r="AD9" i="3" s="1"/>
  <c r="Q9" i="11"/>
  <c r="S9" i="11" s="1"/>
  <c r="P9" i="11"/>
  <c r="R9" i="11" s="1"/>
  <c r="L10" i="11" s="1"/>
  <c r="N10" i="11" s="1"/>
  <c r="Q9" i="7"/>
  <c r="S9" i="7" s="1"/>
  <c r="P9" i="7"/>
  <c r="R9" i="7" s="1"/>
  <c r="L10" i="7" s="1"/>
  <c r="N10" i="7" s="1"/>
  <c r="Q9" i="8"/>
  <c r="S9" i="8" s="1"/>
  <c r="P9" i="8"/>
  <c r="R9" i="8" s="1"/>
  <c r="L10" i="8" s="1"/>
  <c r="N10" i="8" s="1"/>
  <c r="Q9" i="10" l="1"/>
  <c r="S9" i="10" s="1"/>
  <c r="P9" i="10"/>
  <c r="R9" i="10" s="1"/>
  <c r="L10" i="10" s="1"/>
  <c r="N10" i="10" s="1"/>
  <c r="O9" i="3"/>
  <c r="P9" i="3" s="1"/>
  <c r="M10" i="21"/>
  <c r="Q9" i="23"/>
  <c r="Q9" i="22"/>
  <c r="Q10" i="19"/>
  <c r="S10" i="19" s="1"/>
  <c r="P10" i="19"/>
  <c r="R10" i="19" s="1"/>
  <c r="L11" i="19" s="1"/>
  <c r="N11" i="19" s="1"/>
  <c r="Q11" i="18"/>
  <c r="S11" i="18" s="1"/>
  <c r="P11" i="18"/>
  <c r="R11" i="18" s="1"/>
  <c r="L12" i="18" s="1"/>
  <c r="N12" i="18" s="1"/>
  <c r="M11" i="17"/>
  <c r="O10" i="23"/>
  <c r="M10" i="15"/>
  <c r="N9" i="23"/>
  <c r="M11" i="14"/>
  <c r="N10" i="22"/>
  <c r="C11" i="23"/>
  <c r="O11" i="13"/>
  <c r="M10" i="12"/>
  <c r="M9" i="22"/>
  <c r="O11" i="16"/>
  <c r="E11" i="22"/>
  <c r="O10" i="4"/>
  <c r="M11" i="9"/>
  <c r="M10" i="8"/>
  <c r="N9" i="4"/>
  <c r="M10" i="7"/>
  <c r="M9" i="4"/>
  <c r="M10" i="11"/>
  <c r="Q9" i="4"/>
  <c r="P9" i="4" l="1"/>
  <c r="M10" i="10"/>
  <c r="R9" i="23"/>
  <c r="W9" i="3" s="1"/>
  <c r="G10" i="23"/>
  <c r="O10" i="21"/>
  <c r="G10" i="22"/>
  <c r="O10" i="20"/>
  <c r="R9" i="22"/>
  <c r="V9" i="3" s="1"/>
  <c r="M11" i="19"/>
  <c r="P10" i="23"/>
  <c r="M12" i="18"/>
  <c r="P11" i="22"/>
  <c r="E11" i="23"/>
  <c r="O11" i="17"/>
  <c r="D10" i="23"/>
  <c r="O10" i="15"/>
  <c r="D11" i="22"/>
  <c r="O11" i="14"/>
  <c r="Q11" i="13"/>
  <c r="S11" i="13" s="1"/>
  <c r="P11" i="13"/>
  <c r="R11" i="13" s="1"/>
  <c r="L12" i="13" s="1"/>
  <c r="N12" i="13" s="1"/>
  <c r="O10" i="12"/>
  <c r="C10" i="22"/>
  <c r="Q11" i="16"/>
  <c r="S11" i="16" s="1"/>
  <c r="P11" i="16"/>
  <c r="R11" i="16" s="1"/>
  <c r="L12" i="16" s="1"/>
  <c r="N12" i="16" s="1"/>
  <c r="E11" i="4"/>
  <c r="O11" i="9"/>
  <c r="G10" i="4"/>
  <c r="O10" i="11"/>
  <c r="R9" i="4"/>
  <c r="U9" i="3" s="1"/>
  <c r="C10" i="4"/>
  <c r="O10" i="7"/>
  <c r="D10" i="4"/>
  <c r="O10" i="8"/>
  <c r="H10" i="22" l="1"/>
  <c r="M10" i="3" s="1"/>
  <c r="AE10" i="3" s="1"/>
  <c r="O10" i="10"/>
  <c r="F10" i="4"/>
  <c r="H10" i="23"/>
  <c r="N10" i="3" s="1"/>
  <c r="AF10" i="3" s="1"/>
  <c r="X9" i="3"/>
  <c r="Q10" i="21"/>
  <c r="S10" i="21" s="1"/>
  <c r="P10" i="21"/>
  <c r="R10" i="21" s="1"/>
  <c r="L11" i="21" s="1"/>
  <c r="N11" i="21" s="1"/>
  <c r="Q10" i="20"/>
  <c r="S10" i="20" s="1"/>
  <c r="P10" i="20"/>
  <c r="R10" i="20" s="1"/>
  <c r="L11" i="20" s="1"/>
  <c r="N11" i="20" s="1"/>
  <c r="O11" i="19"/>
  <c r="F11" i="23"/>
  <c r="O12" i="18"/>
  <c r="F12" i="22"/>
  <c r="Q11" i="17"/>
  <c r="S11" i="17" s="1"/>
  <c r="P11" i="17"/>
  <c r="R11" i="17" s="1"/>
  <c r="L12" i="17" s="1"/>
  <c r="N12" i="17" s="1"/>
  <c r="Q10" i="15"/>
  <c r="S10" i="15" s="1"/>
  <c r="P10" i="15"/>
  <c r="R10" i="15" s="1"/>
  <c r="L11" i="15" s="1"/>
  <c r="N11" i="15" s="1"/>
  <c r="Q11" i="14"/>
  <c r="S11" i="14" s="1"/>
  <c r="P11" i="14"/>
  <c r="R11" i="14" s="1"/>
  <c r="L12" i="14" s="1"/>
  <c r="N12" i="14" s="1"/>
  <c r="M12" i="13"/>
  <c r="M11" i="23"/>
  <c r="Q10" i="12"/>
  <c r="S10" i="12" s="1"/>
  <c r="P10" i="12"/>
  <c r="R10" i="12" s="1"/>
  <c r="L11" i="12" s="1"/>
  <c r="N11" i="12" s="1"/>
  <c r="M12" i="16"/>
  <c r="O11" i="22"/>
  <c r="Q11" i="9"/>
  <c r="S11" i="9" s="1"/>
  <c r="P11" i="9"/>
  <c r="R11" i="9" s="1"/>
  <c r="L12" i="9" s="1"/>
  <c r="N12" i="9" s="1"/>
  <c r="H10" i="4"/>
  <c r="L10" i="3" s="1"/>
  <c r="Q10" i="11"/>
  <c r="S10" i="11" s="1"/>
  <c r="P10" i="11"/>
  <c r="R10" i="11" s="1"/>
  <c r="L11" i="11" s="1"/>
  <c r="N11" i="11" s="1"/>
  <c r="Q10" i="8"/>
  <c r="S10" i="8" s="1"/>
  <c r="P10" i="8"/>
  <c r="R10" i="8" s="1"/>
  <c r="L11" i="8" s="1"/>
  <c r="N11" i="8" s="1"/>
  <c r="Q10" i="7"/>
  <c r="S10" i="7" s="1"/>
  <c r="P10" i="7"/>
  <c r="R10" i="7" s="1"/>
  <c r="L11" i="7" s="1"/>
  <c r="N11" i="7" s="1"/>
  <c r="Q10" i="10" l="1"/>
  <c r="S10" i="10" s="1"/>
  <c r="P10" i="10"/>
  <c r="R10" i="10" s="1"/>
  <c r="L11" i="10" s="1"/>
  <c r="N11" i="10" s="1"/>
  <c r="O10" i="3"/>
  <c r="P10" i="3" s="1"/>
  <c r="AD10" i="3"/>
  <c r="M11" i="21"/>
  <c r="Q10" i="23"/>
  <c r="M11" i="20"/>
  <c r="Q10" i="22"/>
  <c r="Q11" i="19"/>
  <c r="S11" i="19" s="1"/>
  <c r="P11" i="19"/>
  <c r="R11" i="19" s="1"/>
  <c r="L12" i="19" s="1"/>
  <c r="N12" i="19" s="1"/>
  <c r="Q12" i="18"/>
  <c r="S12" i="18" s="1"/>
  <c r="P12" i="18"/>
  <c r="R12" i="18" s="1"/>
  <c r="L13" i="18" s="1"/>
  <c r="N13" i="18" s="1"/>
  <c r="M12" i="17"/>
  <c r="O11" i="23"/>
  <c r="M11" i="15"/>
  <c r="N10" i="23"/>
  <c r="M12" i="14"/>
  <c r="N11" i="22"/>
  <c r="C12" i="23"/>
  <c r="O12" i="13"/>
  <c r="M11" i="12"/>
  <c r="M10" i="22"/>
  <c r="E12" i="22"/>
  <c r="O12" i="16"/>
  <c r="O11" i="4"/>
  <c r="M12" i="9"/>
  <c r="M11" i="8"/>
  <c r="N10" i="4"/>
  <c r="M11" i="7"/>
  <c r="M10" i="4"/>
  <c r="M11" i="11"/>
  <c r="Q10" i="4"/>
  <c r="P10" i="4" l="1"/>
  <c r="M11" i="10"/>
  <c r="R10" i="23"/>
  <c r="W10" i="3" s="1"/>
  <c r="O11" i="21"/>
  <c r="G11" i="23"/>
  <c r="O11" i="20"/>
  <c r="G11" i="22"/>
  <c r="R10" i="22"/>
  <c r="V10" i="3" s="1"/>
  <c r="M12" i="19"/>
  <c r="P11" i="23"/>
  <c r="M13" i="18"/>
  <c r="P12" i="22"/>
  <c r="E12" i="23"/>
  <c r="O12" i="17"/>
  <c r="D11" i="23"/>
  <c r="O11" i="15"/>
  <c r="O12" i="14"/>
  <c r="D12" i="22"/>
  <c r="Q12" i="13"/>
  <c r="S12" i="13" s="1"/>
  <c r="P12" i="13"/>
  <c r="R12" i="13" s="1"/>
  <c r="L13" i="13" s="1"/>
  <c r="N13" i="13" s="1"/>
  <c r="O11" i="12"/>
  <c r="C11" i="22"/>
  <c r="Q12" i="16"/>
  <c r="S12" i="16" s="1"/>
  <c r="P12" i="16"/>
  <c r="R12" i="16" s="1"/>
  <c r="L13" i="16" s="1"/>
  <c r="N13" i="16" s="1"/>
  <c r="R10" i="4"/>
  <c r="U10" i="3" s="1"/>
  <c r="O12" i="9"/>
  <c r="E12" i="4"/>
  <c r="C11" i="4"/>
  <c r="O11" i="7"/>
  <c r="G11" i="4"/>
  <c r="O11" i="11"/>
  <c r="D11" i="4"/>
  <c r="O11" i="8"/>
  <c r="F11" i="4" l="1"/>
  <c r="O11" i="10"/>
  <c r="H11" i="22"/>
  <c r="M11" i="3" s="1"/>
  <c r="AE11" i="3" s="1"/>
  <c r="H11" i="23"/>
  <c r="N11" i="3" s="1"/>
  <c r="AF11" i="3" s="1"/>
  <c r="Q11" i="21"/>
  <c r="S11" i="21" s="1"/>
  <c r="P11" i="21"/>
  <c r="R11" i="21" s="1"/>
  <c r="L12" i="21" s="1"/>
  <c r="N12" i="21" s="1"/>
  <c r="X10" i="3"/>
  <c r="Q11" i="20"/>
  <c r="S11" i="20" s="1"/>
  <c r="P11" i="20"/>
  <c r="R11" i="20" s="1"/>
  <c r="L12" i="20" s="1"/>
  <c r="N12" i="20" s="1"/>
  <c r="O12" i="19"/>
  <c r="F12" i="23"/>
  <c r="O13" i="18"/>
  <c r="F13" i="22"/>
  <c r="Q12" i="17"/>
  <c r="S12" i="17" s="1"/>
  <c r="P12" i="17"/>
  <c r="R12" i="17" s="1"/>
  <c r="L13" i="17" s="1"/>
  <c r="N13" i="17" s="1"/>
  <c r="Q11" i="15"/>
  <c r="S11" i="15" s="1"/>
  <c r="P11" i="15"/>
  <c r="R11" i="15" s="1"/>
  <c r="L12" i="15" s="1"/>
  <c r="N12" i="15" s="1"/>
  <c r="Q12" i="14"/>
  <c r="S12" i="14" s="1"/>
  <c r="P12" i="14"/>
  <c r="R12" i="14" s="1"/>
  <c r="L13" i="14" s="1"/>
  <c r="N13" i="14" s="1"/>
  <c r="M13" i="13"/>
  <c r="M12" i="23"/>
  <c r="Q11" i="12"/>
  <c r="S11" i="12" s="1"/>
  <c r="P11" i="12"/>
  <c r="R11" i="12" s="1"/>
  <c r="L12" i="12" s="1"/>
  <c r="N12" i="12" s="1"/>
  <c r="M13" i="16"/>
  <c r="O12" i="22"/>
  <c r="Q12" i="9"/>
  <c r="S12" i="9" s="1"/>
  <c r="P12" i="9"/>
  <c r="R12" i="9" s="1"/>
  <c r="L13" i="9" s="1"/>
  <c r="N13" i="9" s="1"/>
  <c r="Q11" i="8"/>
  <c r="S11" i="8" s="1"/>
  <c r="P11" i="8"/>
  <c r="R11" i="8" s="1"/>
  <c r="L12" i="8" s="1"/>
  <c r="N12" i="8" s="1"/>
  <c r="Q11" i="7"/>
  <c r="S11" i="7" s="1"/>
  <c r="P11" i="7"/>
  <c r="R11" i="7" s="1"/>
  <c r="L12" i="7" s="1"/>
  <c r="N12" i="7" s="1"/>
  <c r="Q11" i="11"/>
  <c r="S11" i="11" s="1"/>
  <c r="P11" i="11"/>
  <c r="R11" i="11" s="1"/>
  <c r="L12" i="11" s="1"/>
  <c r="N12" i="11" s="1"/>
  <c r="H11" i="4"/>
  <c r="L11" i="3" s="1"/>
  <c r="AD11" i="3" s="1"/>
  <c r="Q11" i="10" l="1"/>
  <c r="S11" i="10" s="1"/>
  <c r="P11" i="10"/>
  <c r="R11" i="10" s="1"/>
  <c r="L12" i="10" s="1"/>
  <c r="N12" i="10" s="1"/>
  <c r="M12" i="21"/>
  <c r="Q11" i="23"/>
  <c r="M12" i="20"/>
  <c r="Q11" i="22"/>
  <c r="Q12" i="19"/>
  <c r="S12" i="19" s="1"/>
  <c r="P12" i="19"/>
  <c r="R12" i="19" s="1"/>
  <c r="L13" i="19" s="1"/>
  <c r="N13" i="19" s="1"/>
  <c r="Q13" i="18"/>
  <c r="S13" i="18" s="1"/>
  <c r="P13" i="18"/>
  <c r="R13" i="18" s="1"/>
  <c r="L14" i="18" s="1"/>
  <c r="N14" i="18" s="1"/>
  <c r="M13" i="17"/>
  <c r="O12" i="23"/>
  <c r="M12" i="15"/>
  <c r="N11" i="23"/>
  <c r="M13" i="14"/>
  <c r="N12" i="22"/>
  <c r="C13" i="23"/>
  <c r="O13" i="13"/>
  <c r="M12" i="12"/>
  <c r="M11" i="22"/>
  <c r="E13" i="22"/>
  <c r="O13" i="16"/>
  <c r="O12" i="4"/>
  <c r="M13" i="9"/>
  <c r="M12" i="8"/>
  <c r="N11" i="4"/>
  <c r="O11" i="3"/>
  <c r="P11" i="3" s="1"/>
  <c r="M12" i="7"/>
  <c r="M11" i="4"/>
  <c r="M12" i="11"/>
  <c r="Q11" i="4"/>
  <c r="P11" i="4" l="1"/>
  <c r="M12" i="10"/>
  <c r="R11" i="23"/>
  <c r="W11" i="3" s="1"/>
  <c r="O12" i="21"/>
  <c r="G12" i="23"/>
  <c r="G12" i="22"/>
  <c r="O12" i="20"/>
  <c r="R11" i="22"/>
  <c r="V11" i="3" s="1"/>
  <c r="M13" i="19"/>
  <c r="P12" i="23"/>
  <c r="M14" i="18"/>
  <c r="P13" i="22"/>
  <c r="E13" i="23"/>
  <c r="O13" i="17"/>
  <c r="D12" i="23"/>
  <c r="O12" i="15"/>
  <c r="D13" i="22"/>
  <c r="O13" i="14"/>
  <c r="Q13" i="13"/>
  <c r="S13" i="13" s="1"/>
  <c r="P13" i="13"/>
  <c r="R13" i="13" s="1"/>
  <c r="L14" i="13" s="1"/>
  <c r="N14" i="13" s="1"/>
  <c r="O12" i="12"/>
  <c r="C12" i="22"/>
  <c r="Q13" i="16"/>
  <c r="S13" i="16" s="1"/>
  <c r="P13" i="16"/>
  <c r="R13" i="16" s="1"/>
  <c r="L14" i="16" s="1"/>
  <c r="N14" i="16" s="1"/>
  <c r="O13" i="9"/>
  <c r="E13" i="4"/>
  <c r="R11" i="4"/>
  <c r="U11" i="3" s="1"/>
  <c r="G12" i="4"/>
  <c r="O12" i="11"/>
  <c r="C12" i="4"/>
  <c r="O12" i="7"/>
  <c r="O12" i="8"/>
  <c r="D12" i="4"/>
  <c r="F12" i="4" l="1"/>
  <c r="O12" i="10"/>
  <c r="H12" i="23"/>
  <c r="N12" i="3" s="1"/>
  <c r="AF12" i="3" s="1"/>
  <c r="H12" i="22"/>
  <c r="M12" i="3" s="1"/>
  <c r="AE12" i="3" s="1"/>
  <c r="Q12" i="21"/>
  <c r="S12" i="21" s="1"/>
  <c r="P12" i="21"/>
  <c r="R12" i="21" s="1"/>
  <c r="L13" i="21" s="1"/>
  <c r="N13" i="21" s="1"/>
  <c r="Q12" i="20"/>
  <c r="S12" i="20" s="1"/>
  <c r="P12" i="20"/>
  <c r="R12" i="20" s="1"/>
  <c r="L13" i="20" s="1"/>
  <c r="N13" i="20" s="1"/>
  <c r="X11" i="3"/>
  <c r="O13" i="19"/>
  <c r="F13" i="23"/>
  <c r="F14" i="22"/>
  <c r="O14" i="18"/>
  <c r="Q13" i="17"/>
  <c r="S13" i="17" s="1"/>
  <c r="P13" i="17"/>
  <c r="R13" i="17" s="1"/>
  <c r="L14" i="17" s="1"/>
  <c r="N14" i="17" s="1"/>
  <c r="Q12" i="15"/>
  <c r="S12" i="15" s="1"/>
  <c r="P12" i="15"/>
  <c r="R12" i="15" s="1"/>
  <c r="L13" i="15" s="1"/>
  <c r="N13" i="15" s="1"/>
  <c r="Q13" i="14"/>
  <c r="S13" i="14" s="1"/>
  <c r="P13" i="14"/>
  <c r="R13" i="14" s="1"/>
  <c r="L14" i="14" s="1"/>
  <c r="N14" i="14" s="1"/>
  <c r="M14" i="13"/>
  <c r="M13" i="23"/>
  <c r="Q12" i="12"/>
  <c r="S12" i="12" s="1"/>
  <c r="P12" i="12"/>
  <c r="R12" i="12" s="1"/>
  <c r="L13" i="12" s="1"/>
  <c r="N13" i="12" s="1"/>
  <c r="M14" i="16"/>
  <c r="O13" i="22"/>
  <c r="P13" i="9"/>
  <c r="R13" i="9" s="1"/>
  <c r="L14" i="9" s="1"/>
  <c r="N14" i="9" s="1"/>
  <c r="Q13" i="9"/>
  <c r="S13" i="9" s="1"/>
  <c r="H12" i="4"/>
  <c r="L12" i="3" s="1"/>
  <c r="Q12" i="11"/>
  <c r="S12" i="11" s="1"/>
  <c r="P12" i="11"/>
  <c r="R12" i="11" s="1"/>
  <c r="L13" i="11" s="1"/>
  <c r="N13" i="11" s="1"/>
  <c r="Q12" i="8"/>
  <c r="S12" i="8" s="1"/>
  <c r="P12" i="8"/>
  <c r="R12" i="8" s="1"/>
  <c r="L13" i="8" s="1"/>
  <c r="N13" i="8" s="1"/>
  <c r="Q12" i="7"/>
  <c r="S12" i="7" s="1"/>
  <c r="P12" i="7"/>
  <c r="R12" i="7" s="1"/>
  <c r="L13" i="7" s="1"/>
  <c r="N13" i="7" s="1"/>
  <c r="Q12" i="10" l="1"/>
  <c r="S12" i="10" s="1"/>
  <c r="P12" i="10"/>
  <c r="R12" i="10" s="1"/>
  <c r="L13" i="10" s="1"/>
  <c r="N13" i="10" s="1"/>
  <c r="O12" i="3"/>
  <c r="P12" i="3" s="1"/>
  <c r="AD12" i="3"/>
  <c r="M13" i="21"/>
  <c r="Q12" i="23"/>
  <c r="M13" i="20"/>
  <c r="Q12" i="22"/>
  <c r="Q13" i="19"/>
  <c r="S13" i="19" s="1"/>
  <c r="P13" i="19"/>
  <c r="R13" i="19" s="1"/>
  <c r="L14" i="19" s="1"/>
  <c r="N14" i="19" s="1"/>
  <c r="Q14" i="18"/>
  <c r="S14" i="18" s="1"/>
  <c r="P14" i="18"/>
  <c r="R14" i="18" s="1"/>
  <c r="L15" i="18" s="1"/>
  <c r="N15" i="18" s="1"/>
  <c r="M14" i="17"/>
  <c r="O13" i="23"/>
  <c r="M13" i="15"/>
  <c r="N12" i="23"/>
  <c r="M14" i="14"/>
  <c r="N13" i="22"/>
  <c r="C14" i="23"/>
  <c r="O14" i="13"/>
  <c r="M13" i="12"/>
  <c r="M12" i="22"/>
  <c r="O14" i="16"/>
  <c r="E14" i="22"/>
  <c r="O13" i="4"/>
  <c r="M14" i="9"/>
  <c r="M13" i="11"/>
  <c r="Q12" i="4"/>
  <c r="M13" i="8"/>
  <c r="N12" i="4"/>
  <c r="M13" i="7"/>
  <c r="M12" i="4"/>
  <c r="P12" i="4" l="1"/>
  <c r="M13" i="10"/>
  <c r="R12" i="22"/>
  <c r="V12" i="3" s="1"/>
  <c r="R12" i="23"/>
  <c r="W12" i="3" s="1"/>
  <c r="O13" i="21"/>
  <c r="G13" i="23"/>
  <c r="O13" i="20"/>
  <c r="G13" i="22"/>
  <c r="M14" i="19"/>
  <c r="P13" i="23"/>
  <c r="M15" i="18"/>
  <c r="P14" i="22"/>
  <c r="O14" i="17"/>
  <c r="E14" i="23"/>
  <c r="O13" i="15"/>
  <c r="D13" i="23"/>
  <c r="D14" i="22"/>
  <c r="O14" i="14"/>
  <c r="Q14" i="13"/>
  <c r="S14" i="13" s="1"/>
  <c r="P14" i="13"/>
  <c r="R14" i="13" s="1"/>
  <c r="L15" i="13" s="1"/>
  <c r="N15" i="13" s="1"/>
  <c r="O13" i="12"/>
  <c r="C13" i="22"/>
  <c r="Q14" i="16"/>
  <c r="S14" i="16" s="1"/>
  <c r="P14" i="16"/>
  <c r="R14" i="16" s="1"/>
  <c r="L15" i="16" s="1"/>
  <c r="N15" i="16" s="1"/>
  <c r="E14" i="4"/>
  <c r="O14" i="9"/>
  <c r="R12" i="4"/>
  <c r="U12" i="3" s="1"/>
  <c r="O13" i="7"/>
  <c r="C13" i="4"/>
  <c r="O13" i="8"/>
  <c r="D13" i="4"/>
  <c r="G13" i="4"/>
  <c r="O13" i="11"/>
  <c r="F13" i="4" l="1"/>
  <c r="O13" i="10"/>
  <c r="H13" i="22"/>
  <c r="M13" i="3" s="1"/>
  <c r="AE13" i="3" s="1"/>
  <c r="X12" i="3"/>
  <c r="H13" i="23"/>
  <c r="N13" i="3" s="1"/>
  <c r="AF13" i="3" s="1"/>
  <c r="Q13" i="21"/>
  <c r="S13" i="21" s="1"/>
  <c r="P13" i="21"/>
  <c r="R13" i="21" s="1"/>
  <c r="L14" i="21" s="1"/>
  <c r="N14" i="21" s="1"/>
  <c r="Q13" i="20"/>
  <c r="S13" i="20" s="1"/>
  <c r="P13" i="20"/>
  <c r="R13" i="20" s="1"/>
  <c r="L14" i="20" s="1"/>
  <c r="N14" i="20" s="1"/>
  <c r="O14" i="19"/>
  <c r="F14" i="23"/>
  <c r="F15" i="22"/>
  <c r="O15" i="18"/>
  <c r="Q14" i="17"/>
  <c r="S14" i="17" s="1"/>
  <c r="P14" i="17"/>
  <c r="R14" i="17" s="1"/>
  <c r="L15" i="17" s="1"/>
  <c r="N15" i="17" s="1"/>
  <c r="Q13" i="15"/>
  <c r="S13" i="15" s="1"/>
  <c r="P13" i="15"/>
  <c r="R13" i="15" s="1"/>
  <c r="L14" i="15" s="1"/>
  <c r="N14" i="15" s="1"/>
  <c r="Q14" i="14"/>
  <c r="S14" i="14" s="1"/>
  <c r="P14" i="14"/>
  <c r="R14" i="14" s="1"/>
  <c r="L15" i="14" s="1"/>
  <c r="N15" i="14" s="1"/>
  <c r="M15" i="13"/>
  <c r="M14" i="23"/>
  <c r="Q13" i="12"/>
  <c r="S13" i="12" s="1"/>
  <c r="P13" i="12"/>
  <c r="R13" i="12" s="1"/>
  <c r="L14" i="12" s="1"/>
  <c r="N14" i="12" s="1"/>
  <c r="M15" i="16"/>
  <c r="O14" i="22"/>
  <c r="Q14" i="9"/>
  <c r="S14" i="9" s="1"/>
  <c r="P14" i="9"/>
  <c r="R14" i="9" s="1"/>
  <c r="L15" i="9" s="1"/>
  <c r="N15" i="9" s="1"/>
  <c r="Q13" i="8"/>
  <c r="S13" i="8" s="1"/>
  <c r="P13" i="8"/>
  <c r="R13" i="8" s="1"/>
  <c r="L14" i="8" s="1"/>
  <c r="N14" i="8" s="1"/>
  <c r="H13" i="4"/>
  <c r="L13" i="3" s="1"/>
  <c r="AD13" i="3" s="1"/>
  <c r="Q13" i="11"/>
  <c r="S13" i="11" s="1"/>
  <c r="P13" i="11"/>
  <c r="R13" i="11" s="1"/>
  <c r="L14" i="11" s="1"/>
  <c r="N14" i="11" s="1"/>
  <c r="Q13" i="7"/>
  <c r="S13" i="7" s="1"/>
  <c r="P13" i="7"/>
  <c r="R13" i="7" s="1"/>
  <c r="L14" i="7" s="1"/>
  <c r="N14" i="7" s="1"/>
  <c r="Q13" i="10" l="1"/>
  <c r="S13" i="10" s="1"/>
  <c r="P13" i="10"/>
  <c r="R13" i="10" s="1"/>
  <c r="L14" i="10" s="1"/>
  <c r="N14" i="10" s="1"/>
  <c r="M14" i="21"/>
  <c r="Q13" i="23"/>
  <c r="M14" i="20"/>
  <c r="Q13" i="22"/>
  <c r="Q14" i="19"/>
  <c r="S14" i="19" s="1"/>
  <c r="P14" i="19"/>
  <c r="R14" i="19" s="1"/>
  <c r="L15" i="19" s="1"/>
  <c r="N15" i="19" s="1"/>
  <c r="Q15" i="18"/>
  <c r="S15" i="18" s="1"/>
  <c r="P15" i="18"/>
  <c r="R15" i="18" s="1"/>
  <c r="L16" i="18" s="1"/>
  <c r="N16" i="18" s="1"/>
  <c r="M15" i="17"/>
  <c r="O14" i="23"/>
  <c r="M14" i="15"/>
  <c r="N13" i="23"/>
  <c r="M15" i="14"/>
  <c r="N14" i="22"/>
  <c r="C15" i="23"/>
  <c r="O15" i="13"/>
  <c r="M14" i="12"/>
  <c r="M13" i="22"/>
  <c r="O15" i="16"/>
  <c r="E15" i="22"/>
  <c r="O14" i="4"/>
  <c r="M15" i="9"/>
  <c r="O13" i="3"/>
  <c r="P13" i="3" s="1"/>
  <c r="M14" i="7"/>
  <c r="M13" i="4"/>
  <c r="M14" i="8"/>
  <c r="N13" i="4"/>
  <c r="M14" i="11"/>
  <c r="Q13" i="4"/>
  <c r="P13" i="4" l="1"/>
  <c r="M14" i="10"/>
  <c r="R13" i="23"/>
  <c r="W13" i="3" s="1"/>
  <c r="O14" i="21"/>
  <c r="G14" i="23"/>
  <c r="O14" i="20"/>
  <c r="G14" i="22"/>
  <c r="R13" i="22"/>
  <c r="V13" i="3" s="1"/>
  <c r="M15" i="19"/>
  <c r="P14" i="23"/>
  <c r="M16" i="18"/>
  <c r="P15" i="22"/>
  <c r="O15" i="17"/>
  <c r="E15" i="23"/>
  <c r="O14" i="15"/>
  <c r="D14" i="23"/>
  <c r="O15" i="14"/>
  <c r="D15" i="22"/>
  <c r="Q15" i="13"/>
  <c r="S15" i="13" s="1"/>
  <c r="P15" i="13"/>
  <c r="R15" i="13" s="1"/>
  <c r="L16" i="13" s="1"/>
  <c r="N16" i="13" s="1"/>
  <c r="C14" i="22"/>
  <c r="O14" i="12"/>
  <c r="Q15" i="16"/>
  <c r="S15" i="16" s="1"/>
  <c r="P15" i="16"/>
  <c r="R15" i="16" s="1"/>
  <c r="L16" i="16" s="1"/>
  <c r="N16" i="16" s="1"/>
  <c r="O15" i="9"/>
  <c r="E15" i="4"/>
  <c r="D14" i="4"/>
  <c r="O14" i="8"/>
  <c r="R13" i="4"/>
  <c r="U13" i="3" s="1"/>
  <c r="C14" i="4"/>
  <c r="O14" i="7"/>
  <c r="O14" i="11"/>
  <c r="G14" i="4"/>
  <c r="O14" i="10" l="1"/>
  <c r="F14" i="4"/>
  <c r="H14" i="22"/>
  <c r="M14" i="3" s="1"/>
  <c r="AE14" i="3" s="1"/>
  <c r="H14" i="23"/>
  <c r="N14" i="3" s="1"/>
  <c r="AF14" i="3" s="1"/>
  <c r="Q14" i="21"/>
  <c r="S14" i="21" s="1"/>
  <c r="P14" i="21"/>
  <c r="R14" i="21" s="1"/>
  <c r="L15" i="21" s="1"/>
  <c r="N15" i="21" s="1"/>
  <c r="X13" i="3"/>
  <c r="Q14" i="20"/>
  <c r="S14" i="20" s="1"/>
  <c r="P14" i="20"/>
  <c r="R14" i="20" s="1"/>
  <c r="L15" i="20" s="1"/>
  <c r="N15" i="20" s="1"/>
  <c r="F15" i="23"/>
  <c r="O15" i="19"/>
  <c r="F16" i="22"/>
  <c r="O16" i="18"/>
  <c r="Q15" i="17"/>
  <c r="S15" i="17" s="1"/>
  <c r="P15" i="17"/>
  <c r="R15" i="17" s="1"/>
  <c r="L16" i="17" s="1"/>
  <c r="N16" i="17" s="1"/>
  <c r="Q14" i="15"/>
  <c r="S14" i="15" s="1"/>
  <c r="P14" i="15"/>
  <c r="R14" i="15" s="1"/>
  <c r="L15" i="15" s="1"/>
  <c r="N15" i="15" s="1"/>
  <c r="Q15" i="14"/>
  <c r="S15" i="14" s="1"/>
  <c r="P15" i="14"/>
  <c r="R15" i="14" s="1"/>
  <c r="L16" i="14" s="1"/>
  <c r="N16" i="14" s="1"/>
  <c r="M16" i="13"/>
  <c r="M15" i="23"/>
  <c r="Q14" i="12"/>
  <c r="S14" i="12" s="1"/>
  <c r="P14" i="12"/>
  <c r="R14" i="12" s="1"/>
  <c r="L15" i="12" s="1"/>
  <c r="N15" i="12" s="1"/>
  <c r="M16" i="16"/>
  <c r="O15" i="22"/>
  <c r="P15" i="9"/>
  <c r="R15" i="9" s="1"/>
  <c r="L16" i="9" s="1"/>
  <c r="N16" i="9" s="1"/>
  <c r="Q15" i="9"/>
  <c r="S15" i="9" s="1"/>
  <c r="H14" i="4"/>
  <c r="L14" i="3" s="1"/>
  <c r="AD14" i="3" s="1"/>
  <c r="Q14" i="7"/>
  <c r="S14" i="7" s="1"/>
  <c r="P14" i="7"/>
  <c r="R14" i="7" s="1"/>
  <c r="L15" i="7" s="1"/>
  <c r="N15" i="7" s="1"/>
  <c r="Q14" i="11"/>
  <c r="S14" i="11" s="1"/>
  <c r="P14" i="11"/>
  <c r="R14" i="11" s="1"/>
  <c r="L15" i="11" s="1"/>
  <c r="N15" i="11" s="1"/>
  <c r="Q14" i="8"/>
  <c r="S14" i="8" s="1"/>
  <c r="P14" i="8"/>
  <c r="R14" i="8" s="1"/>
  <c r="L15" i="8" s="1"/>
  <c r="N15" i="8" s="1"/>
  <c r="Q14" i="10" l="1"/>
  <c r="S14" i="10" s="1"/>
  <c r="P14" i="10"/>
  <c r="R14" i="10" s="1"/>
  <c r="L15" i="10" s="1"/>
  <c r="N15" i="10" s="1"/>
  <c r="O14" i="3"/>
  <c r="P14" i="3" s="1"/>
  <c r="M15" i="21"/>
  <c r="Q14" i="23"/>
  <c r="M15" i="20"/>
  <c r="Q14" i="22"/>
  <c r="Q15" i="19"/>
  <c r="S15" i="19" s="1"/>
  <c r="P15" i="19"/>
  <c r="R15" i="19" s="1"/>
  <c r="L16" i="19" s="1"/>
  <c r="N16" i="19" s="1"/>
  <c r="Q16" i="18"/>
  <c r="S16" i="18" s="1"/>
  <c r="P16" i="18"/>
  <c r="R16" i="18" s="1"/>
  <c r="L17" i="18" s="1"/>
  <c r="N17" i="18" s="1"/>
  <c r="M16" i="17"/>
  <c r="O15" i="23"/>
  <c r="M15" i="15"/>
  <c r="N14" i="23"/>
  <c r="M16" i="14"/>
  <c r="N15" i="22"/>
  <c r="C16" i="23"/>
  <c r="O16" i="13"/>
  <c r="M15" i="12"/>
  <c r="M14" i="22"/>
  <c r="E16" i="22"/>
  <c r="O16" i="16"/>
  <c r="O15" i="4"/>
  <c r="M16" i="9"/>
  <c r="M15" i="11"/>
  <c r="Q14" i="4"/>
  <c r="M15" i="8"/>
  <c r="N14" i="4"/>
  <c r="M15" i="7"/>
  <c r="M14" i="4"/>
  <c r="P14" i="4" l="1"/>
  <c r="M15" i="10"/>
  <c r="R14" i="22"/>
  <c r="V14" i="3" s="1"/>
  <c r="R14" i="23"/>
  <c r="W14" i="3" s="1"/>
  <c r="G15" i="23"/>
  <c r="O15" i="21"/>
  <c r="G15" i="22"/>
  <c r="O15" i="20"/>
  <c r="M16" i="19"/>
  <c r="P15" i="23"/>
  <c r="M17" i="18"/>
  <c r="P16" i="22"/>
  <c r="O16" i="17"/>
  <c r="E16" i="23"/>
  <c r="D15" i="23"/>
  <c r="O15" i="15"/>
  <c r="O16" i="14"/>
  <c r="D16" i="22"/>
  <c r="Q16" i="13"/>
  <c r="S16" i="13" s="1"/>
  <c r="P16" i="13"/>
  <c r="R16" i="13" s="1"/>
  <c r="L17" i="13" s="1"/>
  <c r="N17" i="13" s="1"/>
  <c r="C15" i="22"/>
  <c r="O15" i="12"/>
  <c r="Q16" i="16"/>
  <c r="S16" i="16" s="1"/>
  <c r="P16" i="16"/>
  <c r="R16" i="16" s="1"/>
  <c r="L17" i="16" s="1"/>
  <c r="N17" i="16" s="1"/>
  <c r="E16" i="4"/>
  <c r="O16" i="9"/>
  <c r="R14" i="4"/>
  <c r="U14" i="3" s="1"/>
  <c r="G15" i="4"/>
  <c r="O15" i="11"/>
  <c r="O15" i="7"/>
  <c r="C15" i="4"/>
  <c r="D15" i="4"/>
  <c r="O15" i="8"/>
  <c r="F15" i="4" l="1"/>
  <c r="O15" i="10"/>
  <c r="H15" i="23"/>
  <c r="N15" i="3" s="1"/>
  <c r="AF15" i="3" s="1"/>
  <c r="X14" i="3"/>
  <c r="H15" i="22"/>
  <c r="M15" i="3" s="1"/>
  <c r="AE15" i="3" s="1"/>
  <c r="Q15" i="21"/>
  <c r="S15" i="21" s="1"/>
  <c r="P15" i="21"/>
  <c r="R15" i="21" s="1"/>
  <c r="L16" i="21" s="1"/>
  <c r="N16" i="21" s="1"/>
  <c r="Q15" i="20"/>
  <c r="S15" i="20" s="1"/>
  <c r="P15" i="20"/>
  <c r="R15" i="20" s="1"/>
  <c r="L16" i="20" s="1"/>
  <c r="N16" i="20" s="1"/>
  <c r="F16" i="23"/>
  <c r="O16" i="19"/>
  <c r="O17" i="18"/>
  <c r="F17" i="22"/>
  <c r="Q16" i="17"/>
  <c r="S16" i="17" s="1"/>
  <c r="P16" i="17"/>
  <c r="R16" i="17" s="1"/>
  <c r="L17" i="17" s="1"/>
  <c r="N17" i="17" s="1"/>
  <c r="Q15" i="15"/>
  <c r="S15" i="15" s="1"/>
  <c r="P15" i="15"/>
  <c r="R15" i="15" s="1"/>
  <c r="L16" i="15" s="1"/>
  <c r="N16" i="15" s="1"/>
  <c r="Q16" i="14"/>
  <c r="S16" i="14" s="1"/>
  <c r="P16" i="14"/>
  <c r="R16" i="14" s="1"/>
  <c r="L17" i="14" s="1"/>
  <c r="N17" i="14" s="1"/>
  <c r="M17" i="13"/>
  <c r="M16" i="23"/>
  <c r="Q15" i="12"/>
  <c r="S15" i="12" s="1"/>
  <c r="P15" i="12"/>
  <c r="R15" i="12" s="1"/>
  <c r="L16" i="12" s="1"/>
  <c r="N16" i="12" s="1"/>
  <c r="M17" i="16"/>
  <c r="O16" i="22"/>
  <c r="P16" i="9"/>
  <c r="R16" i="9" s="1"/>
  <c r="L17" i="9" s="1"/>
  <c r="N17" i="9" s="1"/>
  <c r="Q16" i="9"/>
  <c r="S16" i="9" s="1"/>
  <c r="H15" i="4"/>
  <c r="L15" i="3" s="1"/>
  <c r="AD15" i="3" s="1"/>
  <c r="Q15" i="8"/>
  <c r="S15" i="8" s="1"/>
  <c r="P15" i="8"/>
  <c r="R15" i="8" s="1"/>
  <c r="L16" i="8" s="1"/>
  <c r="N16" i="8" s="1"/>
  <c r="Q15" i="7"/>
  <c r="S15" i="7" s="1"/>
  <c r="P15" i="7"/>
  <c r="R15" i="7" s="1"/>
  <c r="L16" i="7" s="1"/>
  <c r="N16" i="7" s="1"/>
  <c r="Q15" i="11"/>
  <c r="S15" i="11" s="1"/>
  <c r="P15" i="11"/>
  <c r="R15" i="11" s="1"/>
  <c r="L16" i="11" s="1"/>
  <c r="N16" i="11" s="1"/>
  <c r="Q15" i="10" l="1"/>
  <c r="S15" i="10" s="1"/>
  <c r="P15" i="10"/>
  <c r="R15" i="10" s="1"/>
  <c r="L16" i="10" s="1"/>
  <c r="N16" i="10" s="1"/>
  <c r="O15" i="3"/>
  <c r="P15" i="3" s="1"/>
  <c r="M16" i="21"/>
  <c r="Q15" i="23"/>
  <c r="M16" i="20"/>
  <c r="Q15" i="22"/>
  <c r="Q16" i="19"/>
  <c r="S16" i="19" s="1"/>
  <c r="P16" i="19"/>
  <c r="R16" i="19" s="1"/>
  <c r="L17" i="19" s="1"/>
  <c r="N17" i="19" s="1"/>
  <c r="Q17" i="18"/>
  <c r="S17" i="18" s="1"/>
  <c r="P17" i="18"/>
  <c r="R17" i="18" s="1"/>
  <c r="L18" i="18" s="1"/>
  <c r="N18" i="18" s="1"/>
  <c r="M17" i="17"/>
  <c r="O16" i="23"/>
  <c r="M16" i="15"/>
  <c r="N15" i="23"/>
  <c r="M17" i="14"/>
  <c r="N16" i="22"/>
  <c r="C17" i="23"/>
  <c r="O17" i="13"/>
  <c r="M16" i="12"/>
  <c r="M15" i="22"/>
  <c r="E17" i="22"/>
  <c r="O17" i="16"/>
  <c r="O16" i="4"/>
  <c r="M17" i="9"/>
  <c r="M16" i="11"/>
  <c r="Q15" i="4"/>
  <c r="M16" i="7"/>
  <c r="M15" i="4"/>
  <c r="M16" i="8"/>
  <c r="N15" i="4"/>
  <c r="P15" i="4" l="1"/>
  <c r="M16" i="10"/>
  <c r="R15" i="23"/>
  <c r="W15" i="3" s="1"/>
  <c r="G16" i="23"/>
  <c r="O16" i="21"/>
  <c r="G16" i="22"/>
  <c r="O16" i="20"/>
  <c r="R15" i="22"/>
  <c r="V15" i="3" s="1"/>
  <c r="M17" i="19"/>
  <c r="P16" i="23"/>
  <c r="M18" i="18"/>
  <c r="P17" i="22"/>
  <c r="O17" i="17"/>
  <c r="E17" i="23"/>
  <c r="D16" i="23"/>
  <c r="O16" i="15"/>
  <c r="D17" i="22"/>
  <c r="O17" i="14"/>
  <c r="Q17" i="13"/>
  <c r="S17" i="13" s="1"/>
  <c r="P17" i="13"/>
  <c r="R17" i="13" s="1"/>
  <c r="L18" i="13" s="1"/>
  <c r="N18" i="13" s="1"/>
  <c r="C16" i="22"/>
  <c r="O16" i="12"/>
  <c r="Q17" i="16"/>
  <c r="S17" i="16" s="1"/>
  <c r="P17" i="16"/>
  <c r="R17" i="16" s="1"/>
  <c r="L18" i="16" s="1"/>
  <c r="N18" i="16" s="1"/>
  <c r="E17" i="4"/>
  <c r="O17" i="9"/>
  <c r="R15" i="4"/>
  <c r="U15" i="3" s="1"/>
  <c r="O16" i="7"/>
  <c r="C16" i="4"/>
  <c r="D16" i="4"/>
  <c r="O16" i="8"/>
  <c r="G16" i="4"/>
  <c r="O16" i="11"/>
  <c r="O16" i="10" l="1"/>
  <c r="F16" i="4"/>
  <c r="H16" i="22"/>
  <c r="M16" i="3" s="1"/>
  <c r="AE16" i="3" s="1"/>
  <c r="H16" i="23"/>
  <c r="N16" i="3" s="1"/>
  <c r="AF16" i="3" s="1"/>
  <c r="Q16" i="21"/>
  <c r="S16" i="21" s="1"/>
  <c r="P16" i="21"/>
  <c r="R16" i="21" s="1"/>
  <c r="L17" i="21" s="1"/>
  <c r="N17" i="21" s="1"/>
  <c r="X15" i="3"/>
  <c r="Q16" i="20"/>
  <c r="S16" i="20" s="1"/>
  <c r="P16" i="20"/>
  <c r="R16" i="20" s="1"/>
  <c r="L17" i="20" s="1"/>
  <c r="N17" i="20" s="1"/>
  <c r="F17" i="23"/>
  <c r="O17" i="19"/>
  <c r="O18" i="18"/>
  <c r="F18" i="22"/>
  <c r="Q17" i="17"/>
  <c r="S17" i="17" s="1"/>
  <c r="P17" i="17"/>
  <c r="R17" i="17" s="1"/>
  <c r="L18" i="17" s="1"/>
  <c r="N18" i="17" s="1"/>
  <c r="Q16" i="15"/>
  <c r="S16" i="15" s="1"/>
  <c r="P16" i="15"/>
  <c r="R16" i="15" s="1"/>
  <c r="L17" i="15" s="1"/>
  <c r="N17" i="15" s="1"/>
  <c r="Q17" i="14"/>
  <c r="S17" i="14" s="1"/>
  <c r="P17" i="14"/>
  <c r="R17" i="14" s="1"/>
  <c r="L18" i="14" s="1"/>
  <c r="N18" i="14" s="1"/>
  <c r="M18" i="13"/>
  <c r="M17" i="23"/>
  <c r="Q16" i="12"/>
  <c r="S16" i="12" s="1"/>
  <c r="P16" i="12"/>
  <c r="R16" i="12" s="1"/>
  <c r="L17" i="12" s="1"/>
  <c r="N17" i="12" s="1"/>
  <c r="M18" i="16"/>
  <c r="O17" i="22"/>
  <c r="Q17" i="9"/>
  <c r="S17" i="9" s="1"/>
  <c r="P17" i="9"/>
  <c r="R17" i="9" s="1"/>
  <c r="L18" i="9" s="1"/>
  <c r="N18" i="9" s="1"/>
  <c r="Q16" i="8"/>
  <c r="S16" i="8" s="1"/>
  <c r="P16" i="8"/>
  <c r="R16" i="8" s="1"/>
  <c r="L17" i="8" s="1"/>
  <c r="N17" i="8" s="1"/>
  <c r="Q16" i="11"/>
  <c r="S16" i="11" s="1"/>
  <c r="P16" i="11"/>
  <c r="R16" i="11" s="1"/>
  <c r="L17" i="11" s="1"/>
  <c r="N17" i="11" s="1"/>
  <c r="H16" i="4"/>
  <c r="L16" i="3" s="1"/>
  <c r="AD16" i="3" s="1"/>
  <c r="Q16" i="7"/>
  <c r="S16" i="7" s="1"/>
  <c r="P16" i="7"/>
  <c r="R16" i="7" s="1"/>
  <c r="L17" i="7" s="1"/>
  <c r="N17" i="7" s="1"/>
  <c r="Q16" i="10" l="1"/>
  <c r="S16" i="10" s="1"/>
  <c r="P16" i="10"/>
  <c r="R16" i="10" s="1"/>
  <c r="L17" i="10" s="1"/>
  <c r="N17" i="10" s="1"/>
  <c r="M17" i="21"/>
  <c r="Q16" i="23"/>
  <c r="M17" i="20"/>
  <c r="Q16" i="22"/>
  <c r="Q17" i="19"/>
  <c r="S17" i="19" s="1"/>
  <c r="P17" i="19"/>
  <c r="R17" i="19" s="1"/>
  <c r="L18" i="19" s="1"/>
  <c r="N18" i="19" s="1"/>
  <c r="Q18" i="18"/>
  <c r="S18" i="18" s="1"/>
  <c r="P18" i="18"/>
  <c r="R18" i="18" s="1"/>
  <c r="L19" i="18" s="1"/>
  <c r="N19" i="18" s="1"/>
  <c r="M18" i="17"/>
  <c r="O17" i="23"/>
  <c r="M17" i="15"/>
  <c r="N16" i="23"/>
  <c r="M18" i="14"/>
  <c r="N17" i="22"/>
  <c r="C18" i="23"/>
  <c r="O18" i="13"/>
  <c r="M17" i="12"/>
  <c r="M16" i="22"/>
  <c r="E18" i="22"/>
  <c r="O18" i="16"/>
  <c r="O17" i="4"/>
  <c r="M18" i="9"/>
  <c r="O16" i="3"/>
  <c r="P16" i="3" s="1"/>
  <c r="M17" i="11"/>
  <c r="Q16" i="4"/>
  <c r="M17" i="7"/>
  <c r="M16" i="4"/>
  <c r="M17" i="8"/>
  <c r="N16" i="4"/>
  <c r="P16" i="4" l="1"/>
  <c r="R16" i="4" s="1"/>
  <c r="U16" i="3" s="1"/>
  <c r="M17" i="10"/>
  <c r="R16" i="23"/>
  <c r="W16" i="3" s="1"/>
  <c r="G17" i="23"/>
  <c r="O17" i="21"/>
  <c r="G17" i="22"/>
  <c r="O17" i="20"/>
  <c r="R16" i="22"/>
  <c r="V16" i="3" s="1"/>
  <c r="M18" i="19"/>
  <c r="P17" i="23"/>
  <c r="M19" i="18"/>
  <c r="P18" i="22"/>
  <c r="O18" i="17"/>
  <c r="E18" i="23"/>
  <c r="D17" i="23"/>
  <c r="O17" i="15"/>
  <c r="D18" i="22"/>
  <c r="O18" i="14"/>
  <c r="Q18" i="13"/>
  <c r="S18" i="13" s="1"/>
  <c r="P18" i="13"/>
  <c r="R18" i="13" s="1"/>
  <c r="L19" i="13" s="1"/>
  <c r="N19" i="13" s="1"/>
  <c r="C17" i="22"/>
  <c r="O17" i="12"/>
  <c r="Q18" i="16"/>
  <c r="S18" i="16" s="1"/>
  <c r="P18" i="16"/>
  <c r="R18" i="16" s="1"/>
  <c r="L19" i="16" s="1"/>
  <c r="N19" i="16" s="1"/>
  <c r="O18" i="9"/>
  <c r="E18" i="4"/>
  <c r="O17" i="11"/>
  <c r="G17" i="4"/>
  <c r="D17" i="4"/>
  <c r="O17" i="8"/>
  <c r="O17" i="7"/>
  <c r="C17" i="4"/>
  <c r="O17" i="10" l="1"/>
  <c r="F17" i="4"/>
  <c r="H17" i="23"/>
  <c r="N17" i="3" s="1"/>
  <c r="AF17" i="3" s="1"/>
  <c r="H17" i="22"/>
  <c r="M17" i="3" s="1"/>
  <c r="AE17" i="3" s="1"/>
  <c r="Q17" i="21"/>
  <c r="S17" i="21" s="1"/>
  <c r="P17" i="21"/>
  <c r="R17" i="21" s="1"/>
  <c r="L18" i="21" s="1"/>
  <c r="N18" i="21" s="1"/>
  <c r="X16" i="3"/>
  <c r="Q17" i="20"/>
  <c r="S17" i="20" s="1"/>
  <c r="P17" i="20"/>
  <c r="R17" i="20" s="1"/>
  <c r="L18" i="20" s="1"/>
  <c r="N18" i="20" s="1"/>
  <c r="F18" i="23"/>
  <c r="O18" i="19"/>
  <c r="O19" i="18"/>
  <c r="F19" i="22"/>
  <c r="Q18" i="17"/>
  <c r="S18" i="17" s="1"/>
  <c r="P18" i="17"/>
  <c r="R18" i="17" s="1"/>
  <c r="L19" i="17" s="1"/>
  <c r="N19" i="17" s="1"/>
  <c r="Q17" i="15"/>
  <c r="S17" i="15" s="1"/>
  <c r="P17" i="15"/>
  <c r="R17" i="15" s="1"/>
  <c r="L18" i="15" s="1"/>
  <c r="N18" i="15" s="1"/>
  <c r="Q18" i="14"/>
  <c r="S18" i="14" s="1"/>
  <c r="P18" i="14"/>
  <c r="R18" i="14" s="1"/>
  <c r="L19" i="14" s="1"/>
  <c r="N19" i="14" s="1"/>
  <c r="M19" i="13"/>
  <c r="M18" i="23"/>
  <c r="Q17" i="12"/>
  <c r="S17" i="12" s="1"/>
  <c r="P17" i="12"/>
  <c r="R17" i="12" s="1"/>
  <c r="L18" i="12" s="1"/>
  <c r="N18" i="12" s="1"/>
  <c r="M19" i="16"/>
  <c r="O18" i="22"/>
  <c r="Q18" i="9"/>
  <c r="S18" i="9" s="1"/>
  <c r="P18" i="9"/>
  <c r="R18" i="9" s="1"/>
  <c r="L19" i="9" s="1"/>
  <c r="N19" i="9" s="1"/>
  <c r="Q17" i="7"/>
  <c r="S17" i="7" s="1"/>
  <c r="P17" i="7"/>
  <c r="R17" i="7" s="1"/>
  <c r="L18" i="7" s="1"/>
  <c r="N18" i="7" s="1"/>
  <c r="Q17" i="8"/>
  <c r="S17" i="8" s="1"/>
  <c r="P17" i="8"/>
  <c r="R17" i="8" s="1"/>
  <c r="L18" i="8" s="1"/>
  <c r="N18" i="8" s="1"/>
  <c r="H17" i="4"/>
  <c r="L17" i="3" s="1"/>
  <c r="AD17" i="3" s="1"/>
  <c r="Q17" i="11"/>
  <c r="S17" i="11" s="1"/>
  <c r="P17" i="11"/>
  <c r="R17" i="11" s="1"/>
  <c r="L18" i="11" s="1"/>
  <c r="N18" i="11" s="1"/>
  <c r="Q17" i="10" l="1"/>
  <c r="S17" i="10" s="1"/>
  <c r="P17" i="10"/>
  <c r="R17" i="10" s="1"/>
  <c r="L18" i="10" s="1"/>
  <c r="N18" i="10" s="1"/>
  <c r="M18" i="21"/>
  <c r="Q17" i="23"/>
  <c r="M18" i="20"/>
  <c r="Q17" i="22"/>
  <c r="Q18" i="19"/>
  <c r="S18" i="19" s="1"/>
  <c r="P18" i="19"/>
  <c r="R18" i="19" s="1"/>
  <c r="L19" i="19" s="1"/>
  <c r="N19" i="19" s="1"/>
  <c r="Q19" i="18"/>
  <c r="S19" i="18" s="1"/>
  <c r="P19" i="18"/>
  <c r="R19" i="18" s="1"/>
  <c r="L20" i="18" s="1"/>
  <c r="N20" i="18" s="1"/>
  <c r="M19" i="17"/>
  <c r="O18" i="23"/>
  <c r="M18" i="15"/>
  <c r="N17" i="23"/>
  <c r="M19" i="14"/>
  <c r="N18" i="22"/>
  <c r="C19" i="23"/>
  <c r="O19" i="13"/>
  <c r="M18" i="12"/>
  <c r="M17" i="22"/>
  <c r="E19" i="22"/>
  <c r="O19" i="16"/>
  <c r="O18" i="4"/>
  <c r="M19" i="9"/>
  <c r="O17" i="3"/>
  <c r="P17" i="3" s="1"/>
  <c r="M18" i="11"/>
  <c r="Q17" i="4"/>
  <c r="M18" i="8"/>
  <c r="N17" i="4"/>
  <c r="M18" i="7"/>
  <c r="M17" i="4"/>
  <c r="P17" i="4" l="1"/>
  <c r="M18" i="10"/>
  <c r="R17" i="23"/>
  <c r="W17" i="3" s="1"/>
  <c r="G18" i="23"/>
  <c r="O18" i="21"/>
  <c r="G18" i="22"/>
  <c r="O18" i="20"/>
  <c r="R17" i="22"/>
  <c r="V17" i="3" s="1"/>
  <c r="M19" i="19"/>
  <c r="P18" i="23"/>
  <c r="M20" i="18"/>
  <c r="P19" i="22"/>
  <c r="E19" i="23"/>
  <c r="O19" i="17"/>
  <c r="D18" i="23"/>
  <c r="O18" i="15"/>
  <c r="D19" i="22"/>
  <c r="O19" i="14"/>
  <c r="Q19" i="13"/>
  <c r="S19" i="13" s="1"/>
  <c r="P19" i="13"/>
  <c r="R19" i="13" s="1"/>
  <c r="L20" i="13" s="1"/>
  <c r="N20" i="13" s="1"/>
  <c r="C18" i="22"/>
  <c r="O18" i="12"/>
  <c r="Q19" i="16"/>
  <c r="S19" i="16" s="1"/>
  <c r="P19" i="16"/>
  <c r="R19" i="16" s="1"/>
  <c r="L20" i="16" s="1"/>
  <c r="N20" i="16" s="1"/>
  <c r="O19" i="9"/>
  <c r="E19" i="4"/>
  <c r="R17" i="4"/>
  <c r="U17" i="3" s="1"/>
  <c r="O18" i="7"/>
  <c r="C18" i="4"/>
  <c r="O18" i="11"/>
  <c r="G18" i="4"/>
  <c r="O18" i="8"/>
  <c r="D18" i="4"/>
  <c r="O18" i="10" l="1"/>
  <c r="F18" i="4"/>
  <c r="X17" i="3"/>
  <c r="H18" i="22"/>
  <c r="M18" i="3" s="1"/>
  <c r="AE18" i="3" s="1"/>
  <c r="H18" i="23"/>
  <c r="N18" i="3" s="1"/>
  <c r="AF18" i="3" s="1"/>
  <c r="Q18" i="21"/>
  <c r="S18" i="21" s="1"/>
  <c r="P18" i="21"/>
  <c r="R18" i="21" s="1"/>
  <c r="L19" i="21" s="1"/>
  <c r="N19" i="21" s="1"/>
  <c r="Q18" i="20"/>
  <c r="S18" i="20" s="1"/>
  <c r="P18" i="20"/>
  <c r="R18" i="20" s="1"/>
  <c r="L19" i="20" s="1"/>
  <c r="N19" i="20" s="1"/>
  <c r="F19" i="23"/>
  <c r="O19" i="19"/>
  <c r="O20" i="18"/>
  <c r="F20" i="22"/>
  <c r="Q19" i="17"/>
  <c r="S19" i="17" s="1"/>
  <c r="P19" i="17"/>
  <c r="R19" i="17" s="1"/>
  <c r="L20" i="17" s="1"/>
  <c r="N20" i="17" s="1"/>
  <c r="Q18" i="15"/>
  <c r="S18" i="15" s="1"/>
  <c r="P18" i="15"/>
  <c r="R18" i="15" s="1"/>
  <c r="L19" i="15" s="1"/>
  <c r="N19" i="15" s="1"/>
  <c r="Q19" i="14"/>
  <c r="S19" i="14" s="1"/>
  <c r="P19" i="14"/>
  <c r="R19" i="14" s="1"/>
  <c r="L20" i="14" s="1"/>
  <c r="N20" i="14" s="1"/>
  <c r="M20" i="13"/>
  <c r="M19" i="23"/>
  <c r="Q18" i="12"/>
  <c r="S18" i="12" s="1"/>
  <c r="P18" i="12"/>
  <c r="R18" i="12" s="1"/>
  <c r="L19" i="12" s="1"/>
  <c r="N19" i="12" s="1"/>
  <c r="M20" i="16"/>
  <c r="O19" i="22"/>
  <c r="Q19" i="9"/>
  <c r="S19" i="9" s="1"/>
  <c r="P19" i="9"/>
  <c r="R19" i="9" s="1"/>
  <c r="L20" i="9" s="1"/>
  <c r="N20" i="9" s="1"/>
  <c r="Q18" i="11"/>
  <c r="S18" i="11" s="1"/>
  <c r="P18" i="11"/>
  <c r="R18" i="11" s="1"/>
  <c r="L19" i="11" s="1"/>
  <c r="N19" i="11" s="1"/>
  <c r="Q18" i="8"/>
  <c r="S18" i="8" s="1"/>
  <c r="P18" i="8"/>
  <c r="R18" i="8" s="1"/>
  <c r="L19" i="8" s="1"/>
  <c r="N19" i="8" s="1"/>
  <c r="H18" i="4"/>
  <c r="L18" i="3" s="1"/>
  <c r="AD18" i="3" s="1"/>
  <c r="Q18" i="7"/>
  <c r="S18" i="7" s="1"/>
  <c r="P18" i="7"/>
  <c r="R18" i="7" s="1"/>
  <c r="L19" i="7" s="1"/>
  <c r="N19" i="7" s="1"/>
  <c r="Q18" i="10" l="1"/>
  <c r="S18" i="10" s="1"/>
  <c r="P18" i="10"/>
  <c r="R18" i="10" s="1"/>
  <c r="L19" i="10" s="1"/>
  <c r="N19" i="10" s="1"/>
  <c r="M19" i="21"/>
  <c r="Q18" i="23"/>
  <c r="M19" i="20"/>
  <c r="Q18" i="22"/>
  <c r="Q19" i="19"/>
  <c r="S19" i="19" s="1"/>
  <c r="P19" i="19"/>
  <c r="R19" i="19" s="1"/>
  <c r="L20" i="19" s="1"/>
  <c r="N20" i="19" s="1"/>
  <c r="Q20" i="18"/>
  <c r="S20" i="18" s="1"/>
  <c r="P20" i="18"/>
  <c r="R20" i="18" s="1"/>
  <c r="L21" i="18" s="1"/>
  <c r="N21" i="18" s="1"/>
  <c r="M20" i="17"/>
  <c r="O19" i="23"/>
  <c r="M19" i="15"/>
  <c r="N18" i="23"/>
  <c r="M20" i="14"/>
  <c r="N19" i="22"/>
  <c r="C20" i="23"/>
  <c r="O20" i="13"/>
  <c r="M19" i="12"/>
  <c r="M18" i="22"/>
  <c r="E20" i="22"/>
  <c r="O20" i="16"/>
  <c r="M20" i="9"/>
  <c r="O19" i="4"/>
  <c r="M19" i="8"/>
  <c r="N18" i="4"/>
  <c r="M19" i="11"/>
  <c r="Q18" i="4"/>
  <c r="M19" i="7"/>
  <c r="M18" i="4"/>
  <c r="O18" i="3"/>
  <c r="P18" i="3" s="1"/>
  <c r="P18" i="4" l="1"/>
  <c r="M19" i="10"/>
  <c r="R18" i="23"/>
  <c r="W18" i="3" s="1"/>
  <c r="G19" i="23"/>
  <c r="O19" i="21"/>
  <c r="G19" i="22"/>
  <c r="O19" i="20"/>
  <c r="R18" i="22"/>
  <c r="V18" i="3" s="1"/>
  <c r="M20" i="19"/>
  <c r="P19" i="23"/>
  <c r="M21" i="18"/>
  <c r="P20" i="22"/>
  <c r="E20" i="23"/>
  <c r="O20" i="17"/>
  <c r="D19" i="23"/>
  <c r="O19" i="15"/>
  <c r="D20" i="22"/>
  <c r="O20" i="14"/>
  <c r="Q20" i="13"/>
  <c r="S20" i="13" s="1"/>
  <c r="P20" i="13"/>
  <c r="R20" i="13" s="1"/>
  <c r="L21" i="13" s="1"/>
  <c r="N21" i="13" s="1"/>
  <c r="C19" i="22"/>
  <c r="O19" i="12"/>
  <c r="Q20" i="16"/>
  <c r="S20" i="16" s="1"/>
  <c r="P20" i="16"/>
  <c r="R20" i="16" s="1"/>
  <c r="L21" i="16" s="1"/>
  <c r="N21" i="16" s="1"/>
  <c r="O20" i="9"/>
  <c r="E20" i="4"/>
  <c r="R18" i="4"/>
  <c r="U18" i="3" s="1"/>
  <c r="O19" i="8"/>
  <c r="D19" i="4"/>
  <c r="G19" i="4"/>
  <c r="O19" i="11"/>
  <c r="O19" i="7"/>
  <c r="C19" i="4"/>
  <c r="F19" i="4" l="1"/>
  <c r="O19" i="10"/>
  <c r="H19" i="23"/>
  <c r="N19" i="3" s="1"/>
  <c r="AF19" i="3" s="1"/>
  <c r="H19" i="22"/>
  <c r="M19" i="3" s="1"/>
  <c r="AE19" i="3" s="1"/>
  <c r="Q19" i="21"/>
  <c r="S19" i="21" s="1"/>
  <c r="P19" i="21"/>
  <c r="R19" i="21" s="1"/>
  <c r="L20" i="21" s="1"/>
  <c r="N20" i="21" s="1"/>
  <c r="X18" i="3"/>
  <c r="Q19" i="20"/>
  <c r="S19" i="20" s="1"/>
  <c r="P19" i="20"/>
  <c r="R19" i="20" s="1"/>
  <c r="L20" i="20" s="1"/>
  <c r="N20" i="20" s="1"/>
  <c r="F20" i="23"/>
  <c r="O20" i="19"/>
  <c r="F21" i="22"/>
  <c r="O21" i="18"/>
  <c r="Q20" i="17"/>
  <c r="S20" i="17" s="1"/>
  <c r="P20" i="17"/>
  <c r="R20" i="17" s="1"/>
  <c r="L21" i="17" s="1"/>
  <c r="N21" i="17" s="1"/>
  <c r="Q19" i="15"/>
  <c r="S19" i="15" s="1"/>
  <c r="P19" i="15"/>
  <c r="R19" i="15" s="1"/>
  <c r="L20" i="15" s="1"/>
  <c r="N20" i="15" s="1"/>
  <c r="Q20" i="14"/>
  <c r="S20" i="14" s="1"/>
  <c r="P20" i="14"/>
  <c r="R20" i="14" s="1"/>
  <c r="L21" i="14" s="1"/>
  <c r="N21" i="14" s="1"/>
  <c r="M21" i="13"/>
  <c r="M20" i="23"/>
  <c r="Q19" i="12"/>
  <c r="S19" i="12" s="1"/>
  <c r="P19" i="12"/>
  <c r="R19" i="12" s="1"/>
  <c r="L20" i="12" s="1"/>
  <c r="N20" i="12" s="1"/>
  <c r="M21" i="16"/>
  <c r="O20" i="22"/>
  <c r="Q20" i="9"/>
  <c r="S20" i="9" s="1"/>
  <c r="P20" i="9"/>
  <c r="R20" i="9" s="1"/>
  <c r="L21" i="9" s="1"/>
  <c r="N21" i="9" s="1"/>
  <c r="Q19" i="7"/>
  <c r="S19" i="7" s="1"/>
  <c r="P19" i="7"/>
  <c r="R19" i="7" s="1"/>
  <c r="L20" i="7" s="1"/>
  <c r="N20" i="7" s="1"/>
  <c r="Q19" i="8"/>
  <c r="S19" i="8" s="1"/>
  <c r="P19" i="8"/>
  <c r="R19" i="8" s="1"/>
  <c r="L20" i="8" s="1"/>
  <c r="N20" i="8" s="1"/>
  <c r="Q19" i="11"/>
  <c r="S19" i="11" s="1"/>
  <c r="P19" i="11"/>
  <c r="R19" i="11" s="1"/>
  <c r="L20" i="11" s="1"/>
  <c r="N20" i="11" s="1"/>
  <c r="H19" i="4"/>
  <c r="L19" i="3" s="1"/>
  <c r="AD19" i="3" s="1"/>
  <c r="Q19" i="10" l="1"/>
  <c r="S19" i="10" s="1"/>
  <c r="P19" i="10"/>
  <c r="R19" i="10" s="1"/>
  <c r="L20" i="10" s="1"/>
  <c r="N20" i="10" s="1"/>
  <c r="M20" i="21"/>
  <c r="Q19" i="23"/>
  <c r="M20" i="20"/>
  <c r="Q19" i="22"/>
  <c r="Q20" i="19"/>
  <c r="S20" i="19" s="1"/>
  <c r="P20" i="19"/>
  <c r="R20" i="19" s="1"/>
  <c r="L21" i="19" s="1"/>
  <c r="N21" i="19" s="1"/>
  <c r="Q21" i="18"/>
  <c r="S21" i="18" s="1"/>
  <c r="P21" i="18"/>
  <c r="R21" i="18" s="1"/>
  <c r="L22" i="18" s="1"/>
  <c r="N22" i="18" s="1"/>
  <c r="M21" i="17"/>
  <c r="O20" i="23"/>
  <c r="M20" i="15"/>
  <c r="N19" i="23"/>
  <c r="M21" i="14"/>
  <c r="N20" i="22"/>
  <c r="C21" i="23"/>
  <c r="O21" i="13"/>
  <c r="M20" i="12"/>
  <c r="M19" i="22"/>
  <c r="E21" i="22"/>
  <c r="O21" i="16"/>
  <c r="M21" i="9"/>
  <c r="O20" i="4"/>
  <c r="M20" i="11"/>
  <c r="Q19" i="4"/>
  <c r="O19" i="3"/>
  <c r="P19" i="3" s="1"/>
  <c r="M20" i="8"/>
  <c r="N19" i="4"/>
  <c r="M20" i="7"/>
  <c r="M19" i="4"/>
  <c r="P19" i="4" l="1"/>
  <c r="M20" i="10"/>
  <c r="R19" i="23"/>
  <c r="W19" i="3" s="1"/>
  <c r="G20" i="23"/>
  <c r="O20" i="21"/>
  <c r="G20" i="22"/>
  <c r="O20" i="20"/>
  <c r="R19" i="22"/>
  <c r="V19" i="3" s="1"/>
  <c r="M21" i="19"/>
  <c r="P20" i="23"/>
  <c r="M22" i="18"/>
  <c r="P21" i="22"/>
  <c r="O21" i="17"/>
  <c r="E21" i="23"/>
  <c r="D20" i="23"/>
  <c r="O20" i="15"/>
  <c r="D21" i="22"/>
  <c r="O21" i="14"/>
  <c r="Q21" i="13"/>
  <c r="S21" i="13" s="1"/>
  <c r="P21" i="13"/>
  <c r="R21" i="13" s="1"/>
  <c r="L22" i="13" s="1"/>
  <c r="N22" i="13" s="1"/>
  <c r="C20" i="22"/>
  <c r="O20" i="12"/>
  <c r="Q21" i="16"/>
  <c r="S21" i="16" s="1"/>
  <c r="P21" i="16"/>
  <c r="R21" i="16" s="1"/>
  <c r="L22" i="16" s="1"/>
  <c r="N22" i="16" s="1"/>
  <c r="O21" i="9"/>
  <c r="E21" i="4"/>
  <c r="R19" i="4"/>
  <c r="U19" i="3" s="1"/>
  <c r="C20" i="4"/>
  <c r="O20" i="7"/>
  <c r="O20" i="8"/>
  <c r="D20" i="4"/>
  <c r="G20" i="4"/>
  <c r="O20" i="11"/>
  <c r="O20" i="10" l="1"/>
  <c r="F20" i="4"/>
  <c r="H20" i="23"/>
  <c r="N20" i="3" s="1"/>
  <c r="AF20" i="3" s="1"/>
  <c r="H20" i="22"/>
  <c r="M20" i="3" s="1"/>
  <c r="AE20" i="3" s="1"/>
  <c r="Q20" i="21"/>
  <c r="S20" i="21" s="1"/>
  <c r="P20" i="21"/>
  <c r="R20" i="21" s="1"/>
  <c r="L21" i="21" s="1"/>
  <c r="N21" i="21" s="1"/>
  <c r="Q20" i="20"/>
  <c r="S20" i="20" s="1"/>
  <c r="P20" i="20"/>
  <c r="R20" i="20" s="1"/>
  <c r="L21" i="20" s="1"/>
  <c r="N21" i="20" s="1"/>
  <c r="X19" i="3"/>
  <c r="O21" i="19"/>
  <c r="F21" i="23"/>
  <c r="F22" i="22"/>
  <c r="O22" i="18"/>
  <c r="Q21" i="17"/>
  <c r="S21" i="17" s="1"/>
  <c r="P21" i="17"/>
  <c r="R21" i="17" s="1"/>
  <c r="L22" i="17" s="1"/>
  <c r="N22" i="17" s="1"/>
  <c r="Q20" i="15"/>
  <c r="S20" i="15" s="1"/>
  <c r="P20" i="15"/>
  <c r="R20" i="15" s="1"/>
  <c r="L21" i="15" s="1"/>
  <c r="N21" i="15" s="1"/>
  <c r="Q21" i="14"/>
  <c r="S21" i="14" s="1"/>
  <c r="P21" i="14"/>
  <c r="R21" i="14" s="1"/>
  <c r="L22" i="14" s="1"/>
  <c r="N22" i="14" s="1"/>
  <c r="M22" i="13"/>
  <c r="M21" i="23"/>
  <c r="Q20" i="12"/>
  <c r="S20" i="12" s="1"/>
  <c r="P20" i="12"/>
  <c r="R20" i="12" s="1"/>
  <c r="L21" i="12" s="1"/>
  <c r="N21" i="12" s="1"/>
  <c r="M22" i="16"/>
  <c r="O21" i="22"/>
  <c r="P21" i="9"/>
  <c r="R21" i="9" s="1"/>
  <c r="L22" i="9" s="1"/>
  <c r="N22" i="9" s="1"/>
  <c r="Q21" i="9"/>
  <c r="S21" i="9" s="1"/>
  <c r="Q20" i="8"/>
  <c r="S20" i="8" s="1"/>
  <c r="P20" i="8"/>
  <c r="R20" i="8" s="1"/>
  <c r="L21" i="8" s="1"/>
  <c r="N21" i="8" s="1"/>
  <c r="Q20" i="7"/>
  <c r="S20" i="7" s="1"/>
  <c r="P20" i="7"/>
  <c r="R20" i="7" s="1"/>
  <c r="L21" i="7" s="1"/>
  <c r="N21" i="7" s="1"/>
  <c r="Q20" i="11"/>
  <c r="S20" i="11" s="1"/>
  <c r="P20" i="11"/>
  <c r="R20" i="11" s="1"/>
  <c r="L21" i="11" s="1"/>
  <c r="N21" i="11" s="1"/>
  <c r="H20" i="4"/>
  <c r="L20" i="3" s="1"/>
  <c r="AD20" i="3" s="1"/>
  <c r="Q20" i="10" l="1"/>
  <c r="S20" i="10" s="1"/>
  <c r="P20" i="10"/>
  <c r="R20" i="10" s="1"/>
  <c r="L21" i="10" s="1"/>
  <c r="N21" i="10" s="1"/>
  <c r="M21" i="21"/>
  <c r="Q20" i="23"/>
  <c r="M21" i="20"/>
  <c r="Q20" i="22"/>
  <c r="Q21" i="19"/>
  <c r="S21" i="19" s="1"/>
  <c r="P21" i="19"/>
  <c r="R21" i="19" s="1"/>
  <c r="L22" i="19" s="1"/>
  <c r="N22" i="19" s="1"/>
  <c r="Q22" i="18"/>
  <c r="S22" i="18" s="1"/>
  <c r="P22" i="18"/>
  <c r="R22" i="18" s="1"/>
  <c r="L23" i="18" s="1"/>
  <c r="N23" i="18" s="1"/>
  <c r="M22" i="17"/>
  <c r="O21" i="23"/>
  <c r="M21" i="15"/>
  <c r="N20" i="23"/>
  <c r="M22" i="14"/>
  <c r="N21" i="22"/>
  <c r="C22" i="23"/>
  <c r="O22" i="13"/>
  <c r="M21" i="12"/>
  <c r="M20" i="22"/>
  <c r="E22" i="22"/>
  <c r="O22" i="16"/>
  <c r="M22" i="9"/>
  <c r="O21" i="4"/>
  <c r="M21" i="8"/>
  <c r="N20" i="4"/>
  <c r="M21" i="7"/>
  <c r="M20" i="4"/>
  <c r="O20" i="3"/>
  <c r="P20" i="3" s="1"/>
  <c r="M21" i="11"/>
  <c r="Q20" i="4"/>
  <c r="P20" i="4" l="1"/>
  <c r="M21" i="10"/>
  <c r="R20" i="23"/>
  <c r="W20" i="3" s="1"/>
  <c r="G21" i="23"/>
  <c r="O21" i="21"/>
  <c r="G21" i="22"/>
  <c r="O21" i="20"/>
  <c r="R20" i="22"/>
  <c r="V20" i="3" s="1"/>
  <c r="M22" i="19"/>
  <c r="P21" i="23"/>
  <c r="M23" i="18"/>
  <c r="P22" i="22"/>
  <c r="E22" i="23"/>
  <c r="O22" i="17"/>
  <c r="D21" i="23"/>
  <c r="O21" i="15"/>
  <c r="D22" i="22"/>
  <c r="O22" i="14"/>
  <c r="Q22" i="13"/>
  <c r="S22" i="13" s="1"/>
  <c r="P22" i="13"/>
  <c r="R22" i="13" s="1"/>
  <c r="L23" i="13" s="1"/>
  <c r="N23" i="13" s="1"/>
  <c r="C21" i="22"/>
  <c r="O21" i="12"/>
  <c r="Q22" i="16"/>
  <c r="S22" i="16" s="1"/>
  <c r="P22" i="16"/>
  <c r="R22" i="16" s="1"/>
  <c r="L23" i="16" s="1"/>
  <c r="N23" i="16" s="1"/>
  <c r="E22" i="4"/>
  <c r="O22" i="9"/>
  <c r="R20" i="4"/>
  <c r="U20" i="3" s="1"/>
  <c r="O21" i="7"/>
  <c r="C21" i="4"/>
  <c r="G21" i="4"/>
  <c r="O21" i="11"/>
  <c r="D21" i="4"/>
  <c r="O21" i="8"/>
  <c r="F21" i="4" l="1"/>
  <c r="O21" i="10"/>
  <c r="H21" i="22"/>
  <c r="M21" i="3" s="1"/>
  <c r="AE21" i="3" s="1"/>
  <c r="H21" i="23"/>
  <c r="N21" i="3" s="1"/>
  <c r="AF21" i="3" s="1"/>
  <c r="Q21" i="21"/>
  <c r="S21" i="21" s="1"/>
  <c r="P21" i="21"/>
  <c r="R21" i="21" s="1"/>
  <c r="L22" i="21" s="1"/>
  <c r="N22" i="21" s="1"/>
  <c r="Q21" i="20"/>
  <c r="S21" i="20" s="1"/>
  <c r="P21" i="20"/>
  <c r="R21" i="20" s="1"/>
  <c r="L22" i="20" s="1"/>
  <c r="N22" i="20" s="1"/>
  <c r="X20" i="3"/>
  <c r="F22" i="23"/>
  <c r="O22" i="19"/>
  <c r="F23" i="22"/>
  <c r="O23" i="18"/>
  <c r="Q22" i="17"/>
  <c r="S22" i="17" s="1"/>
  <c r="P22" i="17"/>
  <c r="R22" i="17" s="1"/>
  <c r="L23" i="17" s="1"/>
  <c r="N23" i="17" s="1"/>
  <c r="Q21" i="15"/>
  <c r="S21" i="15" s="1"/>
  <c r="P21" i="15"/>
  <c r="R21" i="15" s="1"/>
  <c r="L22" i="15" s="1"/>
  <c r="N22" i="15" s="1"/>
  <c r="Q22" i="14"/>
  <c r="S22" i="14" s="1"/>
  <c r="P22" i="14"/>
  <c r="R22" i="14" s="1"/>
  <c r="L23" i="14" s="1"/>
  <c r="N23" i="14" s="1"/>
  <c r="M23" i="13"/>
  <c r="M22" i="23"/>
  <c r="Q21" i="12"/>
  <c r="S21" i="12" s="1"/>
  <c r="P21" i="12"/>
  <c r="R21" i="12" s="1"/>
  <c r="L22" i="12" s="1"/>
  <c r="N22" i="12" s="1"/>
  <c r="M23" i="16"/>
  <c r="O22" i="22"/>
  <c r="Q22" i="9"/>
  <c r="S22" i="9" s="1"/>
  <c r="P22" i="9"/>
  <c r="R22" i="9" s="1"/>
  <c r="L23" i="9" s="1"/>
  <c r="N23" i="9" s="1"/>
  <c r="H21" i="4"/>
  <c r="L21" i="3" s="1"/>
  <c r="AD21" i="3" s="1"/>
  <c r="Q21" i="7"/>
  <c r="S21" i="7" s="1"/>
  <c r="P21" i="7"/>
  <c r="R21" i="7" s="1"/>
  <c r="L22" i="7" s="1"/>
  <c r="N22" i="7" s="1"/>
  <c r="Q21" i="8"/>
  <c r="S21" i="8" s="1"/>
  <c r="P21" i="8"/>
  <c r="R21" i="8" s="1"/>
  <c r="L22" i="8" s="1"/>
  <c r="N22" i="8" s="1"/>
  <c r="Q21" i="11"/>
  <c r="S21" i="11" s="1"/>
  <c r="P21" i="11"/>
  <c r="R21" i="11" s="1"/>
  <c r="L22" i="11" s="1"/>
  <c r="N22" i="11" s="1"/>
  <c r="Q21" i="10" l="1"/>
  <c r="S21" i="10" s="1"/>
  <c r="P21" i="10"/>
  <c r="R21" i="10" s="1"/>
  <c r="L22" i="10" s="1"/>
  <c r="N22" i="10" s="1"/>
  <c r="M22" i="21"/>
  <c r="Q21" i="23"/>
  <c r="M22" i="20"/>
  <c r="Q21" i="22"/>
  <c r="Q22" i="19"/>
  <c r="S22" i="19" s="1"/>
  <c r="P22" i="19"/>
  <c r="R22" i="19" s="1"/>
  <c r="L23" i="19" s="1"/>
  <c r="N23" i="19" s="1"/>
  <c r="Q23" i="18"/>
  <c r="S23" i="18" s="1"/>
  <c r="P23" i="18"/>
  <c r="R23" i="18" s="1"/>
  <c r="L24" i="18" s="1"/>
  <c r="N24" i="18" s="1"/>
  <c r="M23" i="17"/>
  <c r="O22" i="23"/>
  <c r="M22" i="15"/>
  <c r="N21" i="23"/>
  <c r="M23" i="14"/>
  <c r="N22" i="22"/>
  <c r="C23" i="23"/>
  <c r="O23" i="13"/>
  <c r="M22" i="12"/>
  <c r="M21" i="22"/>
  <c r="E23" i="22"/>
  <c r="O23" i="16"/>
  <c r="O22" i="4"/>
  <c r="M23" i="9"/>
  <c r="M22" i="11"/>
  <c r="Q21" i="4"/>
  <c r="M22" i="8"/>
  <c r="N21" i="4"/>
  <c r="M22" i="7"/>
  <c r="M21" i="4"/>
  <c r="O21" i="3"/>
  <c r="P21" i="3" s="1"/>
  <c r="P21" i="4" l="1"/>
  <c r="M22" i="10"/>
  <c r="R21" i="23"/>
  <c r="W21" i="3" s="1"/>
  <c r="G22" i="23"/>
  <c r="O22" i="21"/>
  <c r="G22" i="22"/>
  <c r="O22" i="20"/>
  <c r="R21" i="22"/>
  <c r="V21" i="3" s="1"/>
  <c r="M23" i="19"/>
  <c r="P22" i="23"/>
  <c r="M24" i="18"/>
  <c r="P23" i="22"/>
  <c r="E23" i="23"/>
  <c r="O23" i="17"/>
  <c r="D22" i="23"/>
  <c r="O22" i="15"/>
  <c r="D23" i="22"/>
  <c r="O23" i="14"/>
  <c r="Q23" i="13"/>
  <c r="S23" i="13" s="1"/>
  <c r="P23" i="13"/>
  <c r="R23" i="13" s="1"/>
  <c r="L24" i="13" s="1"/>
  <c r="N24" i="13" s="1"/>
  <c r="C22" i="22"/>
  <c r="O22" i="12"/>
  <c r="Q23" i="16"/>
  <c r="S23" i="16" s="1"/>
  <c r="P23" i="16"/>
  <c r="R23" i="16" s="1"/>
  <c r="L24" i="16" s="1"/>
  <c r="N24" i="16" s="1"/>
  <c r="O23" i="9"/>
  <c r="E23" i="4"/>
  <c r="O22" i="7"/>
  <c r="C22" i="4"/>
  <c r="R21" i="4"/>
  <c r="U21" i="3" s="1"/>
  <c r="O22" i="8"/>
  <c r="D22" i="4"/>
  <c r="G22" i="4"/>
  <c r="O22" i="11"/>
  <c r="O22" i="10" l="1"/>
  <c r="F22" i="4"/>
  <c r="H22" i="22"/>
  <c r="M22" i="3" s="1"/>
  <c r="AE22" i="3" s="1"/>
  <c r="H22" i="23"/>
  <c r="N22" i="3" s="1"/>
  <c r="AF22" i="3" s="1"/>
  <c r="Q22" i="21"/>
  <c r="S22" i="21" s="1"/>
  <c r="P22" i="21"/>
  <c r="R22" i="21" s="1"/>
  <c r="L23" i="21" s="1"/>
  <c r="N23" i="21" s="1"/>
  <c r="Q22" i="20"/>
  <c r="S22" i="20" s="1"/>
  <c r="P22" i="20"/>
  <c r="R22" i="20" s="1"/>
  <c r="L23" i="20" s="1"/>
  <c r="N23" i="20" s="1"/>
  <c r="X21" i="3"/>
  <c r="F23" i="23"/>
  <c r="O23" i="19"/>
  <c r="F24" i="22"/>
  <c r="O24" i="18"/>
  <c r="Q23" i="17"/>
  <c r="S23" i="17" s="1"/>
  <c r="P23" i="17"/>
  <c r="R23" i="17" s="1"/>
  <c r="L24" i="17" s="1"/>
  <c r="N24" i="17" s="1"/>
  <c r="Q22" i="15"/>
  <c r="S22" i="15" s="1"/>
  <c r="P22" i="15"/>
  <c r="R22" i="15" s="1"/>
  <c r="L23" i="15" s="1"/>
  <c r="N23" i="15" s="1"/>
  <c r="Q23" i="14"/>
  <c r="S23" i="14" s="1"/>
  <c r="P23" i="14"/>
  <c r="R23" i="14" s="1"/>
  <c r="L24" i="14" s="1"/>
  <c r="N24" i="14" s="1"/>
  <c r="M24" i="13"/>
  <c r="M23" i="23"/>
  <c r="Q22" i="12"/>
  <c r="S22" i="12" s="1"/>
  <c r="P22" i="12"/>
  <c r="R22" i="12" s="1"/>
  <c r="L23" i="12" s="1"/>
  <c r="N23" i="12" s="1"/>
  <c r="M24" i="16"/>
  <c r="O23" i="22"/>
  <c r="Q23" i="9"/>
  <c r="S23" i="9" s="1"/>
  <c r="P23" i="9"/>
  <c r="R23" i="9" s="1"/>
  <c r="L24" i="9" s="1"/>
  <c r="N24" i="9" s="1"/>
  <c r="H22" i="4"/>
  <c r="L22" i="3" s="1"/>
  <c r="AD22" i="3" s="1"/>
  <c r="Q22" i="7"/>
  <c r="S22" i="7" s="1"/>
  <c r="P22" i="7"/>
  <c r="R22" i="7" s="1"/>
  <c r="L23" i="7" s="1"/>
  <c r="N23" i="7" s="1"/>
  <c r="Q22" i="11"/>
  <c r="S22" i="11" s="1"/>
  <c r="P22" i="11"/>
  <c r="R22" i="11" s="1"/>
  <c r="L23" i="11" s="1"/>
  <c r="N23" i="11" s="1"/>
  <c r="Q22" i="8"/>
  <c r="S22" i="8" s="1"/>
  <c r="P22" i="8"/>
  <c r="R22" i="8" s="1"/>
  <c r="L23" i="8" s="1"/>
  <c r="N23" i="8" s="1"/>
  <c r="Q22" i="10" l="1"/>
  <c r="S22" i="10" s="1"/>
  <c r="P22" i="10"/>
  <c r="R22" i="10" s="1"/>
  <c r="L23" i="10" s="1"/>
  <c r="N23" i="10" s="1"/>
  <c r="O22" i="3"/>
  <c r="P22" i="3" s="1"/>
  <c r="M23" i="21"/>
  <c r="Q22" i="23"/>
  <c r="M23" i="20"/>
  <c r="Q22" i="22"/>
  <c r="Q23" i="19"/>
  <c r="S23" i="19" s="1"/>
  <c r="P23" i="19"/>
  <c r="R23" i="19" s="1"/>
  <c r="L24" i="19" s="1"/>
  <c r="N24" i="19" s="1"/>
  <c r="Q24" i="18"/>
  <c r="S24" i="18" s="1"/>
  <c r="P24" i="18"/>
  <c r="R24" i="18" s="1"/>
  <c r="L25" i="18" s="1"/>
  <c r="N25" i="18" s="1"/>
  <c r="M24" i="17"/>
  <c r="O23" i="23"/>
  <c r="M23" i="15"/>
  <c r="N22" i="23"/>
  <c r="M24" i="14"/>
  <c r="N23" i="22"/>
  <c r="C24" i="23"/>
  <c r="O24" i="13"/>
  <c r="M23" i="12"/>
  <c r="M22" i="22"/>
  <c r="E24" i="22"/>
  <c r="O24" i="16"/>
  <c r="O23" i="4"/>
  <c r="M24" i="9"/>
  <c r="M23" i="11"/>
  <c r="Q22" i="4"/>
  <c r="M23" i="8"/>
  <c r="N22" i="4"/>
  <c r="M23" i="7"/>
  <c r="M22" i="4"/>
  <c r="P22" i="4" l="1"/>
  <c r="M23" i="10"/>
  <c r="R22" i="22"/>
  <c r="V22" i="3" s="1"/>
  <c r="R22" i="23"/>
  <c r="W22" i="3" s="1"/>
  <c r="G23" i="23"/>
  <c r="O23" i="21"/>
  <c r="O23" i="20"/>
  <c r="G23" i="22"/>
  <c r="M24" i="19"/>
  <c r="P23" i="23"/>
  <c r="M25" i="18"/>
  <c r="P24" i="22"/>
  <c r="E24" i="23"/>
  <c r="O24" i="17"/>
  <c r="O23" i="15"/>
  <c r="D23" i="23"/>
  <c r="D24" i="22"/>
  <c r="O24" i="14"/>
  <c r="Q24" i="13"/>
  <c r="S24" i="13" s="1"/>
  <c r="P24" i="13"/>
  <c r="R24" i="13" s="1"/>
  <c r="L25" i="13" s="1"/>
  <c r="N25" i="13" s="1"/>
  <c r="C23" i="22"/>
  <c r="O23" i="12"/>
  <c r="Q24" i="16"/>
  <c r="S24" i="16" s="1"/>
  <c r="P24" i="16"/>
  <c r="R24" i="16" s="1"/>
  <c r="L25" i="16" s="1"/>
  <c r="N25" i="16" s="1"/>
  <c r="R22" i="4"/>
  <c r="U22" i="3" s="1"/>
  <c r="E24" i="4"/>
  <c r="O24" i="9"/>
  <c r="D23" i="4"/>
  <c r="O23" i="8"/>
  <c r="O23" i="7"/>
  <c r="C23" i="4"/>
  <c r="G23" i="4"/>
  <c r="O23" i="11"/>
  <c r="F23" i="4" l="1"/>
  <c r="O23" i="10"/>
  <c r="H23" i="22"/>
  <c r="M23" i="3" s="1"/>
  <c r="AE23" i="3" s="1"/>
  <c r="H23" i="23"/>
  <c r="N23" i="3" s="1"/>
  <c r="AF23" i="3" s="1"/>
  <c r="X22" i="3"/>
  <c r="Q23" i="21"/>
  <c r="S23" i="21" s="1"/>
  <c r="P23" i="21"/>
  <c r="R23" i="21" s="1"/>
  <c r="L24" i="21" s="1"/>
  <c r="N24" i="21" s="1"/>
  <c r="Q23" i="20"/>
  <c r="S23" i="20" s="1"/>
  <c r="P23" i="20"/>
  <c r="R23" i="20" s="1"/>
  <c r="L24" i="20" s="1"/>
  <c r="N24" i="20" s="1"/>
  <c r="F24" i="23"/>
  <c r="O24" i="19"/>
  <c r="F25" i="22"/>
  <c r="O25" i="18"/>
  <c r="Q24" i="17"/>
  <c r="S24" i="17" s="1"/>
  <c r="P24" i="17"/>
  <c r="R24" i="17" s="1"/>
  <c r="L25" i="17" s="1"/>
  <c r="N25" i="17" s="1"/>
  <c r="Q23" i="15"/>
  <c r="S23" i="15" s="1"/>
  <c r="P23" i="15"/>
  <c r="R23" i="15" s="1"/>
  <c r="L24" i="15" s="1"/>
  <c r="N24" i="15" s="1"/>
  <c r="Q24" i="14"/>
  <c r="S24" i="14" s="1"/>
  <c r="P24" i="14"/>
  <c r="R24" i="14" s="1"/>
  <c r="L25" i="14" s="1"/>
  <c r="N25" i="14" s="1"/>
  <c r="M25" i="13"/>
  <c r="M24" i="23"/>
  <c r="Q23" i="12"/>
  <c r="S23" i="12" s="1"/>
  <c r="P23" i="12"/>
  <c r="R23" i="12" s="1"/>
  <c r="L24" i="12" s="1"/>
  <c r="N24" i="12" s="1"/>
  <c r="M25" i="16"/>
  <c r="O24" i="22"/>
  <c r="Q24" i="9"/>
  <c r="S24" i="9" s="1"/>
  <c r="P24" i="9"/>
  <c r="R24" i="9" s="1"/>
  <c r="L25" i="9" s="1"/>
  <c r="N25" i="9" s="1"/>
  <c r="H23" i="4"/>
  <c r="L23" i="3" s="1"/>
  <c r="AD23" i="3" s="1"/>
  <c r="Q23" i="7"/>
  <c r="S23" i="7" s="1"/>
  <c r="P23" i="7"/>
  <c r="R23" i="7" s="1"/>
  <c r="L24" i="7" s="1"/>
  <c r="N24" i="7" s="1"/>
  <c r="Q23" i="8"/>
  <c r="S23" i="8" s="1"/>
  <c r="P23" i="8"/>
  <c r="R23" i="8" s="1"/>
  <c r="L24" i="8" s="1"/>
  <c r="N24" i="8" s="1"/>
  <c r="Q23" i="11"/>
  <c r="S23" i="11" s="1"/>
  <c r="P23" i="11"/>
  <c r="R23" i="11" s="1"/>
  <c r="L24" i="11" s="1"/>
  <c r="N24" i="11" s="1"/>
  <c r="Q23" i="10" l="1"/>
  <c r="S23" i="10" s="1"/>
  <c r="P23" i="10"/>
  <c r="R23" i="10" s="1"/>
  <c r="L24" i="10" s="1"/>
  <c r="N24" i="10" s="1"/>
  <c r="O23" i="3"/>
  <c r="P23" i="3" s="1"/>
  <c r="M24" i="21"/>
  <c r="Q23" i="23"/>
  <c r="M24" i="20"/>
  <c r="Q23" i="22"/>
  <c r="Q24" i="19"/>
  <c r="S24" i="19" s="1"/>
  <c r="P24" i="19"/>
  <c r="R24" i="19" s="1"/>
  <c r="L25" i="19" s="1"/>
  <c r="N25" i="19" s="1"/>
  <c r="Q25" i="18"/>
  <c r="S25" i="18" s="1"/>
  <c r="P25" i="18"/>
  <c r="R25" i="18" s="1"/>
  <c r="L26" i="18" s="1"/>
  <c r="N26" i="18" s="1"/>
  <c r="M25" i="17"/>
  <c r="O24" i="23"/>
  <c r="M24" i="15"/>
  <c r="N23" i="23"/>
  <c r="M25" i="14"/>
  <c r="N24" i="22"/>
  <c r="O25" i="13"/>
  <c r="C25" i="23"/>
  <c r="M24" i="12"/>
  <c r="M23" i="22"/>
  <c r="E25" i="22"/>
  <c r="O25" i="16"/>
  <c r="M25" i="9"/>
  <c r="O24" i="4"/>
  <c r="M24" i="11"/>
  <c r="Q23" i="4"/>
  <c r="M24" i="8"/>
  <c r="N23" i="4"/>
  <c r="M24" i="7"/>
  <c r="M23" i="4"/>
  <c r="P23" i="4" l="1"/>
  <c r="M24" i="10"/>
  <c r="R23" i="23"/>
  <c r="W23" i="3" s="1"/>
  <c r="G24" i="23"/>
  <c r="O24" i="21"/>
  <c r="G24" i="22"/>
  <c r="O24" i="20"/>
  <c r="R23" i="22"/>
  <c r="V23" i="3" s="1"/>
  <c r="M25" i="19"/>
  <c r="P24" i="23"/>
  <c r="M26" i="18"/>
  <c r="P25" i="22"/>
  <c r="E25" i="23"/>
  <c r="O25" i="17"/>
  <c r="D24" i="23"/>
  <c r="O24" i="15"/>
  <c r="D25" i="22"/>
  <c r="O25" i="14"/>
  <c r="Q25" i="13"/>
  <c r="S25" i="13" s="1"/>
  <c r="P25" i="13"/>
  <c r="R25" i="13" s="1"/>
  <c r="L26" i="13" s="1"/>
  <c r="N26" i="13" s="1"/>
  <c r="C24" i="22"/>
  <c r="O24" i="12"/>
  <c r="Q25" i="16"/>
  <c r="S25" i="16" s="1"/>
  <c r="P25" i="16"/>
  <c r="R25" i="16" s="1"/>
  <c r="L26" i="16" s="1"/>
  <c r="N26" i="16" s="1"/>
  <c r="O25" i="9"/>
  <c r="E25" i="4"/>
  <c r="R23" i="4"/>
  <c r="U23" i="3" s="1"/>
  <c r="G24" i="4"/>
  <c r="O24" i="11"/>
  <c r="O24" i="8"/>
  <c r="D24" i="4"/>
  <c r="O24" i="7"/>
  <c r="C24" i="4"/>
  <c r="O24" i="10" l="1"/>
  <c r="F24" i="4"/>
  <c r="H24" i="22"/>
  <c r="M24" i="3" s="1"/>
  <c r="AE24" i="3" s="1"/>
  <c r="H24" i="23"/>
  <c r="N24" i="3" s="1"/>
  <c r="AF24" i="3" s="1"/>
  <c r="Q24" i="21"/>
  <c r="S24" i="21" s="1"/>
  <c r="P24" i="21"/>
  <c r="R24" i="21" s="1"/>
  <c r="L25" i="21" s="1"/>
  <c r="N25" i="21" s="1"/>
  <c r="X23" i="3"/>
  <c r="Q24" i="20"/>
  <c r="S24" i="20" s="1"/>
  <c r="P24" i="20"/>
  <c r="R24" i="20" s="1"/>
  <c r="L25" i="20" s="1"/>
  <c r="N25" i="20" s="1"/>
  <c r="O25" i="19"/>
  <c r="F25" i="23"/>
  <c r="F26" i="22"/>
  <c r="O26" i="18"/>
  <c r="Q25" i="17"/>
  <c r="S25" i="17" s="1"/>
  <c r="P25" i="17"/>
  <c r="R25" i="17" s="1"/>
  <c r="L26" i="17" s="1"/>
  <c r="N26" i="17" s="1"/>
  <c r="Q24" i="15"/>
  <c r="S24" i="15" s="1"/>
  <c r="P24" i="15"/>
  <c r="R24" i="15" s="1"/>
  <c r="L25" i="15" s="1"/>
  <c r="N25" i="15" s="1"/>
  <c r="Q25" i="14"/>
  <c r="S25" i="14" s="1"/>
  <c r="P25" i="14"/>
  <c r="R25" i="14" s="1"/>
  <c r="L26" i="14" s="1"/>
  <c r="N26" i="14" s="1"/>
  <c r="M26" i="13"/>
  <c r="M25" i="23"/>
  <c r="Q24" i="12"/>
  <c r="S24" i="12" s="1"/>
  <c r="P24" i="12"/>
  <c r="R24" i="12" s="1"/>
  <c r="L25" i="12" s="1"/>
  <c r="N25" i="12" s="1"/>
  <c r="M26" i="16"/>
  <c r="O25" i="22"/>
  <c r="P25" i="9"/>
  <c r="R25" i="9" s="1"/>
  <c r="L26" i="9" s="1"/>
  <c r="N26" i="9" s="1"/>
  <c r="Q25" i="9"/>
  <c r="S25" i="9" s="1"/>
  <c r="Q24" i="8"/>
  <c r="S24" i="8" s="1"/>
  <c r="P24" i="8"/>
  <c r="R24" i="8" s="1"/>
  <c r="L25" i="8" s="1"/>
  <c r="N25" i="8" s="1"/>
  <c r="Q24" i="7"/>
  <c r="S24" i="7" s="1"/>
  <c r="P24" i="7"/>
  <c r="R24" i="7" s="1"/>
  <c r="L25" i="7" s="1"/>
  <c r="N25" i="7" s="1"/>
  <c r="Q24" i="11"/>
  <c r="S24" i="11" s="1"/>
  <c r="P24" i="11"/>
  <c r="R24" i="11" s="1"/>
  <c r="L25" i="11" s="1"/>
  <c r="N25" i="11" s="1"/>
  <c r="H24" i="4"/>
  <c r="L24" i="3" s="1"/>
  <c r="AD24" i="3" s="1"/>
  <c r="Q24" i="10" l="1"/>
  <c r="S24" i="10" s="1"/>
  <c r="P24" i="10"/>
  <c r="R24" i="10" s="1"/>
  <c r="L25" i="10" s="1"/>
  <c r="N25" i="10" s="1"/>
  <c r="M25" i="21"/>
  <c r="Q24" i="23"/>
  <c r="M25" i="20"/>
  <c r="Q24" i="22"/>
  <c r="Q25" i="19"/>
  <c r="S25" i="19" s="1"/>
  <c r="P25" i="19"/>
  <c r="R25" i="19" s="1"/>
  <c r="L26" i="19" s="1"/>
  <c r="N26" i="19" s="1"/>
  <c r="Q26" i="18"/>
  <c r="S26" i="18" s="1"/>
  <c r="P26" i="18"/>
  <c r="R26" i="18" s="1"/>
  <c r="L27" i="18" s="1"/>
  <c r="N27" i="18" s="1"/>
  <c r="M26" i="17"/>
  <c r="O25" i="23"/>
  <c r="M25" i="15"/>
  <c r="N24" i="23"/>
  <c r="M26" i="14"/>
  <c r="N25" i="22"/>
  <c r="O26" i="13"/>
  <c r="C26" i="23"/>
  <c r="M25" i="12"/>
  <c r="M24" i="22"/>
  <c r="E26" i="22"/>
  <c r="O26" i="16"/>
  <c r="M26" i="9"/>
  <c r="O25" i="4"/>
  <c r="O24" i="3"/>
  <c r="P24" i="3" s="1"/>
  <c r="M25" i="7"/>
  <c r="M24" i="4"/>
  <c r="M25" i="11"/>
  <c r="Q24" i="4"/>
  <c r="M25" i="8"/>
  <c r="N24" i="4"/>
  <c r="P24" i="4" l="1"/>
  <c r="M25" i="10"/>
  <c r="R24" i="23"/>
  <c r="W24" i="3" s="1"/>
  <c r="G25" i="23"/>
  <c r="O25" i="21"/>
  <c r="G25" i="22"/>
  <c r="O25" i="20"/>
  <c r="R24" i="22"/>
  <c r="V24" i="3" s="1"/>
  <c r="M26" i="19"/>
  <c r="P25" i="23"/>
  <c r="M27" i="18"/>
  <c r="P26" i="22"/>
  <c r="O26" i="17"/>
  <c r="E26" i="23"/>
  <c r="D25" i="23"/>
  <c r="O25" i="15"/>
  <c r="D26" i="22"/>
  <c r="O26" i="14"/>
  <c r="Q26" i="13"/>
  <c r="S26" i="13" s="1"/>
  <c r="P26" i="13"/>
  <c r="R26" i="13" s="1"/>
  <c r="L27" i="13" s="1"/>
  <c r="N27" i="13" s="1"/>
  <c r="C25" i="22"/>
  <c r="O25" i="12"/>
  <c r="Q26" i="16"/>
  <c r="S26" i="16" s="1"/>
  <c r="P26" i="16"/>
  <c r="R26" i="16" s="1"/>
  <c r="L27" i="16" s="1"/>
  <c r="N27" i="16" s="1"/>
  <c r="E26" i="4"/>
  <c r="O26" i="9"/>
  <c r="O25" i="8"/>
  <c r="D25" i="4"/>
  <c r="O25" i="11"/>
  <c r="G25" i="4"/>
  <c r="R24" i="4"/>
  <c r="U24" i="3" s="1"/>
  <c r="O25" i="7"/>
  <c r="C25" i="4"/>
  <c r="F25" i="4" l="1"/>
  <c r="O25" i="10"/>
  <c r="H25" i="23"/>
  <c r="N25" i="3" s="1"/>
  <c r="AF25" i="3" s="1"/>
  <c r="X24" i="3"/>
  <c r="Q25" i="21"/>
  <c r="S25" i="21" s="1"/>
  <c r="P25" i="21"/>
  <c r="R25" i="21" s="1"/>
  <c r="L26" i="21" s="1"/>
  <c r="N26" i="21" s="1"/>
  <c r="H25" i="22"/>
  <c r="M25" i="3" s="1"/>
  <c r="AE25" i="3" s="1"/>
  <c r="Q25" i="20"/>
  <c r="S25" i="20" s="1"/>
  <c r="P25" i="20"/>
  <c r="R25" i="20" s="1"/>
  <c r="L26" i="20" s="1"/>
  <c r="N26" i="20" s="1"/>
  <c r="O26" i="19"/>
  <c r="F26" i="23"/>
  <c r="F27" i="22"/>
  <c r="O27" i="18"/>
  <c r="Q26" i="17"/>
  <c r="S26" i="17" s="1"/>
  <c r="P26" i="17"/>
  <c r="R26" i="17" s="1"/>
  <c r="L27" i="17" s="1"/>
  <c r="N27" i="17" s="1"/>
  <c r="Q25" i="15"/>
  <c r="S25" i="15" s="1"/>
  <c r="P25" i="15"/>
  <c r="R25" i="15" s="1"/>
  <c r="L26" i="15" s="1"/>
  <c r="N26" i="15" s="1"/>
  <c r="Q26" i="14"/>
  <c r="S26" i="14" s="1"/>
  <c r="P26" i="14"/>
  <c r="R26" i="14" s="1"/>
  <c r="L27" i="14" s="1"/>
  <c r="N27" i="14" s="1"/>
  <c r="M27" i="13"/>
  <c r="M26" i="23"/>
  <c r="Q25" i="12"/>
  <c r="S25" i="12" s="1"/>
  <c r="P25" i="12"/>
  <c r="R25" i="12" s="1"/>
  <c r="L26" i="12" s="1"/>
  <c r="N26" i="12" s="1"/>
  <c r="M27" i="16"/>
  <c r="O26" i="22"/>
  <c r="Q26" i="9"/>
  <c r="S26" i="9" s="1"/>
  <c r="P26" i="9"/>
  <c r="R26" i="9" s="1"/>
  <c r="L27" i="9" s="1"/>
  <c r="N27" i="9" s="1"/>
  <c r="Q25" i="11"/>
  <c r="S25" i="11" s="1"/>
  <c r="P25" i="11"/>
  <c r="R25" i="11" s="1"/>
  <c r="L26" i="11" s="1"/>
  <c r="N26" i="11" s="1"/>
  <c r="H25" i="4"/>
  <c r="L25" i="3" s="1"/>
  <c r="AD25" i="3" s="1"/>
  <c r="Q25" i="7"/>
  <c r="S25" i="7" s="1"/>
  <c r="P25" i="7"/>
  <c r="R25" i="7" s="1"/>
  <c r="L26" i="7" s="1"/>
  <c r="N26" i="7" s="1"/>
  <c r="Q25" i="8"/>
  <c r="S25" i="8" s="1"/>
  <c r="P25" i="8"/>
  <c r="R25" i="8" s="1"/>
  <c r="L26" i="8" s="1"/>
  <c r="N26" i="8" s="1"/>
  <c r="Q25" i="10" l="1"/>
  <c r="S25" i="10" s="1"/>
  <c r="P25" i="10"/>
  <c r="R25" i="10" s="1"/>
  <c r="L26" i="10" s="1"/>
  <c r="N26" i="10" s="1"/>
  <c r="M26" i="21"/>
  <c r="Q25" i="23"/>
  <c r="M26" i="20"/>
  <c r="Q25" i="22"/>
  <c r="Q26" i="19"/>
  <c r="S26" i="19" s="1"/>
  <c r="P26" i="19"/>
  <c r="R26" i="19" s="1"/>
  <c r="L27" i="19" s="1"/>
  <c r="N27" i="19" s="1"/>
  <c r="Q27" i="18"/>
  <c r="S27" i="18" s="1"/>
  <c r="P27" i="18"/>
  <c r="R27" i="18" s="1"/>
  <c r="L28" i="18" s="1"/>
  <c r="N28" i="18" s="1"/>
  <c r="M27" i="17"/>
  <c r="O26" i="23"/>
  <c r="M26" i="15"/>
  <c r="N25" i="23"/>
  <c r="M27" i="14"/>
  <c r="N26" i="22"/>
  <c r="C27" i="23"/>
  <c r="O27" i="13"/>
  <c r="M26" i="12"/>
  <c r="M25" i="22"/>
  <c r="E27" i="22"/>
  <c r="O27" i="16"/>
  <c r="O26" i="4"/>
  <c r="M27" i="9"/>
  <c r="M26" i="11"/>
  <c r="Q25" i="4"/>
  <c r="M26" i="8"/>
  <c r="N25" i="4"/>
  <c r="O25" i="3"/>
  <c r="P25" i="3" s="1"/>
  <c r="M26" i="7"/>
  <c r="M25" i="4"/>
  <c r="P25" i="4" l="1"/>
  <c r="M26" i="10"/>
  <c r="R25" i="23"/>
  <c r="W25" i="3" s="1"/>
  <c r="G26" i="23"/>
  <c r="O26" i="21"/>
  <c r="O26" i="20"/>
  <c r="G26" i="22"/>
  <c r="R25" i="22"/>
  <c r="V25" i="3" s="1"/>
  <c r="M27" i="19"/>
  <c r="P26" i="23"/>
  <c r="M28" i="18"/>
  <c r="P27" i="22"/>
  <c r="O27" i="17"/>
  <c r="E27" i="23"/>
  <c r="D26" i="23"/>
  <c r="O26" i="15"/>
  <c r="D27" i="22"/>
  <c r="O27" i="14"/>
  <c r="Q27" i="13"/>
  <c r="S27" i="13" s="1"/>
  <c r="P27" i="13"/>
  <c r="R27" i="13" s="1"/>
  <c r="L28" i="13" s="1"/>
  <c r="N28" i="13" s="1"/>
  <c r="C26" i="22"/>
  <c r="O26" i="12"/>
  <c r="Q27" i="16"/>
  <c r="S27" i="16" s="1"/>
  <c r="P27" i="16"/>
  <c r="R27" i="16" s="1"/>
  <c r="L28" i="16" s="1"/>
  <c r="N28" i="16" s="1"/>
  <c r="E27" i="4"/>
  <c r="O27" i="9"/>
  <c r="R25" i="4"/>
  <c r="U25" i="3" s="1"/>
  <c r="O26" i="7"/>
  <c r="C26" i="4"/>
  <c r="D26" i="4"/>
  <c r="O26" i="8"/>
  <c r="O26" i="11"/>
  <c r="G26" i="4"/>
  <c r="F26" i="4" l="1"/>
  <c r="O26" i="10"/>
  <c r="H26" i="22"/>
  <c r="M26" i="3" s="1"/>
  <c r="AE26" i="3" s="1"/>
  <c r="H26" i="23"/>
  <c r="N26" i="3" s="1"/>
  <c r="AF26" i="3" s="1"/>
  <c r="Q26" i="21"/>
  <c r="S26" i="21" s="1"/>
  <c r="P26" i="21"/>
  <c r="R26" i="21" s="1"/>
  <c r="L27" i="21" s="1"/>
  <c r="N27" i="21" s="1"/>
  <c r="X25" i="3"/>
  <c r="Q26" i="20"/>
  <c r="S26" i="20" s="1"/>
  <c r="P26" i="20"/>
  <c r="R26" i="20" s="1"/>
  <c r="L27" i="20" s="1"/>
  <c r="N27" i="20" s="1"/>
  <c r="F27" i="23"/>
  <c r="O27" i="19"/>
  <c r="F28" i="22"/>
  <c r="O28" i="18"/>
  <c r="Q27" i="17"/>
  <c r="S27" i="17" s="1"/>
  <c r="P27" i="17"/>
  <c r="R27" i="17" s="1"/>
  <c r="L28" i="17" s="1"/>
  <c r="N28" i="17" s="1"/>
  <c r="Q26" i="15"/>
  <c r="S26" i="15" s="1"/>
  <c r="P26" i="15"/>
  <c r="R26" i="15" s="1"/>
  <c r="L27" i="15" s="1"/>
  <c r="N27" i="15" s="1"/>
  <c r="Q27" i="14"/>
  <c r="S27" i="14" s="1"/>
  <c r="P27" i="14"/>
  <c r="R27" i="14" s="1"/>
  <c r="L28" i="14" s="1"/>
  <c r="N28" i="14" s="1"/>
  <c r="M28" i="13"/>
  <c r="M27" i="23"/>
  <c r="Q26" i="12"/>
  <c r="S26" i="12" s="1"/>
  <c r="P26" i="12"/>
  <c r="R26" i="12" s="1"/>
  <c r="L27" i="12" s="1"/>
  <c r="N27" i="12" s="1"/>
  <c r="M28" i="16"/>
  <c r="O27" i="22"/>
  <c r="Q27" i="9"/>
  <c r="S27" i="9" s="1"/>
  <c r="P27" i="9"/>
  <c r="R27" i="9" s="1"/>
  <c r="L28" i="9" s="1"/>
  <c r="N28" i="9" s="1"/>
  <c r="Q26" i="11"/>
  <c r="S26" i="11" s="1"/>
  <c r="P26" i="11"/>
  <c r="R26" i="11" s="1"/>
  <c r="L27" i="11" s="1"/>
  <c r="N27" i="11" s="1"/>
  <c r="H26" i="4"/>
  <c r="L26" i="3" s="1"/>
  <c r="AD26" i="3" s="1"/>
  <c r="Q26" i="8"/>
  <c r="S26" i="8" s="1"/>
  <c r="P26" i="8"/>
  <c r="R26" i="8" s="1"/>
  <c r="L27" i="8" s="1"/>
  <c r="N27" i="8" s="1"/>
  <c r="Q26" i="7"/>
  <c r="S26" i="7" s="1"/>
  <c r="P26" i="7"/>
  <c r="R26" i="7" s="1"/>
  <c r="L27" i="7" s="1"/>
  <c r="N27" i="7" s="1"/>
  <c r="Q26" i="10" l="1"/>
  <c r="S26" i="10" s="1"/>
  <c r="P26" i="10"/>
  <c r="R26" i="10" s="1"/>
  <c r="L27" i="10" s="1"/>
  <c r="N27" i="10" s="1"/>
  <c r="M27" i="21"/>
  <c r="Q26" i="23"/>
  <c r="M27" i="20"/>
  <c r="Q26" i="22"/>
  <c r="Q27" i="19"/>
  <c r="S27" i="19" s="1"/>
  <c r="P27" i="19"/>
  <c r="R27" i="19" s="1"/>
  <c r="L28" i="19" s="1"/>
  <c r="N28" i="19" s="1"/>
  <c r="Q28" i="18"/>
  <c r="S28" i="18" s="1"/>
  <c r="P28" i="18"/>
  <c r="R28" i="18" s="1"/>
  <c r="L29" i="18" s="1"/>
  <c r="N29" i="18" s="1"/>
  <c r="M28" i="17"/>
  <c r="O27" i="23"/>
  <c r="M27" i="15"/>
  <c r="N26" i="23"/>
  <c r="M28" i="14"/>
  <c r="N27" i="22"/>
  <c r="C28" i="23"/>
  <c r="O28" i="13"/>
  <c r="M27" i="12"/>
  <c r="M26" i="22"/>
  <c r="O28" i="16"/>
  <c r="E28" i="22"/>
  <c r="M28" i="9"/>
  <c r="O27" i="4"/>
  <c r="O26" i="3"/>
  <c r="P26" i="3" s="1"/>
  <c r="M27" i="11"/>
  <c r="Q26" i="4"/>
  <c r="M27" i="7"/>
  <c r="M26" i="4"/>
  <c r="M27" i="8"/>
  <c r="N26" i="4"/>
  <c r="P26" i="4" l="1"/>
  <c r="M27" i="10"/>
  <c r="R26" i="23"/>
  <c r="W26" i="3" s="1"/>
  <c r="O27" i="21"/>
  <c r="G27" i="23"/>
  <c r="O27" i="20"/>
  <c r="G27" i="22"/>
  <c r="R26" i="22"/>
  <c r="V26" i="3" s="1"/>
  <c r="M28" i="19"/>
  <c r="P27" i="23"/>
  <c r="M29" i="18"/>
  <c r="P28" i="22"/>
  <c r="O28" i="17"/>
  <c r="E28" i="23"/>
  <c r="D27" i="23"/>
  <c r="O27" i="15"/>
  <c r="D28" i="22"/>
  <c r="O28" i="14"/>
  <c r="Q28" i="13"/>
  <c r="S28" i="13" s="1"/>
  <c r="P28" i="13"/>
  <c r="R28" i="13" s="1"/>
  <c r="L29" i="13" s="1"/>
  <c r="N29" i="13" s="1"/>
  <c r="C27" i="22"/>
  <c r="O27" i="12"/>
  <c r="Q28" i="16"/>
  <c r="S28" i="16" s="1"/>
  <c r="P28" i="16"/>
  <c r="R28" i="16" s="1"/>
  <c r="L29" i="16" s="1"/>
  <c r="N29" i="16" s="1"/>
  <c r="O28" i="9"/>
  <c r="E28" i="4"/>
  <c r="G27" i="4"/>
  <c r="O27" i="11"/>
  <c r="R26" i="4"/>
  <c r="U26" i="3" s="1"/>
  <c r="D27" i="4"/>
  <c r="O27" i="8"/>
  <c r="O27" i="7"/>
  <c r="C27" i="4"/>
  <c r="O27" i="10" l="1"/>
  <c r="F27" i="4"/>
  <c r="H27" i="22"/>
  <c r="M27" i="3" s="1"/>
  <c r="AE27" i="3" s="1"/>
  <c r="H27" i="23"/>
  <c r="N27" i="3" s="1"/>
  <c r="AF27" i="3" s="1"/>
  <c r="Q27" i="21"/>
  <c r="S27" i="21" s="1"/>
  <c r="P27" i="21"/>
  <c r="R27" i="21" s="1"/>
  <c r="L28" i="21" s="1"/>
  <c r="N28" i="21" s="1"/>
  <c r="X26" i="3"/>
  <c r="Q27" i="20"/>
  <c r="S27" i="20" s="1"/>
  <c r="P27" i="20"/>
  <c r="R27" i="20" s="1"/>
  <c r="L28" i="20" s="1"/>
  <c r="N28" i="20" s="1"/>
  <c r="F28" i="23"/>
  <c r="O28" i="19"/>
  <c r="F29" i="22"/>
  <c r="O29" i="18"/>
  <c r="Q28" i="17"/>
  <c r="S28" i="17" s="1"/>
  <c r="P28" i="17"/>
  <c r="R28" i="17" s="1"/>
  <c r="L29" i="17" s="1"/>
  <c r="N29" i="17" s="1"/>
  <c r="Q27" i="15"/>
  <c r="S27" i="15" s="1"/>
  <c r="P27" i="15"/>
  <c r="R27" i="15" s="1"/>
  <c r="L28" i="15" s="1"/>
  <c r="N28" i="15" s="1"/>
  <c r="Q28" i="14"/>
  <c r="S28" i="14" s="1"/>
  <c r="P28" i="14"/>
  <c r="R28" i="14" s="1"/>
  <c r="L29" i="14" s="1"/>
  <c r="N29" i="14" s="1"/>
  <c r="M29" i="13"/>
  <c r="M28" i="23"/>
  <c r="Q27" i="12"/>
  <c r="S27" i="12" s="1"/>
  <c r="M27" i="22" s="1"/>
  <c r="P27" i="12"/>
  <c r="R27" i="12" s="1"/>
  <c r="L28" i="12" s="1"/>
  <c r="N28" i="12" s="1"/>
  <c r="M29" i="16"/>
  <c r="O28" i="22"/>
  <c r="Q28" i="9"/>
  <c r="S28" i="9" s="1"/>
  <c r="P28" i="9"/>
  <c r="R28" i="9" s="1"/>
  <c r="L29" i="9" s="1"/>
  <c r="N29" i="9" s="1"/>
  <c r="Q27" i="8"/>
  <c r="S27" i="8" s="1"/>
  <c r="P27" i="8"/>
  <c r="R27" i="8" s="1"/>
  <c r="L28" i="8" s="1"/>
  <c r="N28" i="8" s="1"/>
  <c r="Q27" i="11"/>
  <c r="S27" i="11" s="1"/>
  <c r="P27" i="11"/>
  <c r="R27" i="11" s="1"/>
  <c r="L28" i="11" s="1"/>
  <c r="N28" i="11" s="1"/>
  <c r="H27" i="4"/>
  <c r="L27" i="3" s="1"/>
  <c r="AD27" i="3" s="1"/>
  <c r="Q27" i="7"/>
  <c r="S27" i="7" s="1"/>
  <c r="P27" i="7"/>
  <c r="R27" i="7" s="1"/>
  <c r="L28" i="7" s="1"/>
  <c r="N28" i="7" s="1"/>
  <c r="Q27" i="10" l="1"/>
  <c r="S27" i="10" s="1"/>
  <c r="P27" i="10"/>
  <c r="R27" i="10" s="1"/>
  <c r="L28" i="10" s="1"/>
  <c r="N28" i="10" s="1"/>
  <c r="M28" i="12"/>
  <c r="C28" i="22" s="1"/>
  <c r="M28" i="21"/>
  <c r="Q27" i="23"/>
  <c r="M28" i="20"/>
  <c r="Q27" i="22"/>
  <c r="R27" i="22" s="1"/>
  <c r="V27" i="3" s="1"/>
  <c r="Q28" i="19"/>
  <c r="S28" i="19" s="1"/>
  <c r="P28" i="19"/>
  <c r="R28" i="19" s="1"/>
  <c r="L29" i="19" s="1"/>
  <c r="N29" i="19" s="1"/>
  <c r="Q29" i="18"/>
  <c r="S29" i="18" s="1"/>
  <c r="P29" i="18"/>
  <c r="R29" i="18" s="1"/>
  <c r="L30" i="18" s="1"/>
  <c r="N30" i="18" s="1"/>
  <c r="M29" i="17"/>
  <c r="O28" i="23"/>
  <c r="M28" i="15"/>
  <c r="N27" i="23"/>
  <c r="M29" i="14"/>
  <c r="N28" i="22"/>
  <c r="C29" i="23"/>
  <c r="O29" i="13"/>
  <c r="O29" i="16"/>
  <c r="E29" i="22"/>
  <c r="O28" i="4"/>
  <c r="M29" i="9"/>
  <c r="M28" i="7"/>
  <c r="M27" i="4"/>
  <c r="M28" i="11"/>
  <c r="Q27" i="4"/>
  <c r="O27" i="3"/>
  <c r="P27" i="3" s="1"/>
  <c r="M28" i="8"/>
  <c r="N27" i="4"/>
  <c r="P27" i="4" l="1"/>
  <c r="M28" i="10"/>
  <c r="O28" i="12"/>
  <c r="Q28" i="12" s="1"/>
  <c r="S28" i="12" s="1"/>
  <c r="M29" i="12" s="1"/>
  <c r="R27" i="23"/>
  <c r="W27" i="3" s="1"/>
  <c r="O28" i="21"/>
  <c r="G28" i="23"/>
  <c r="G28" i="22"/>
  <c r="H28" i="22" s="1"/>
  <c r="M28" i="3" s="1"/>
  <c r="AE28" i="3" s="1"/>
  <c r="O28" i="20"/>
  <c r="M29" i="19"/>
  <c r="P28" i="23"/>
  <c r="M30" i="18"/>
  <c r="P29" i="22"/>
  <c r="E29" i="23"/>
  <c r="O29" i="17"/>
  <c r="D28" i="23"/>
  <c r="O28" i="15"/>
  <c r="O29" i="14"/>
  <c r="D29" i="22"/>
  <c r="Q29" i="13"/>
  <c r="S29" i="13" s="1"/>
  <c r="P29" i="13"/>
  <c r="R29" i="13" s="1"/>
  <c r="L30" i="13" s="1"/>
  <c r="N30" i="13" s="1"/>
  <c r="Q29" i="16"/>
  <c r="S29" i="16" s="1"/>
  <c r="P29" i="16"/>
  <c r="R29" i="16" s="1"/>
  <c r="L30" i="16" s="1"/>
  <c r="N30" i="16" s="1"/>
  <c r="E29" i="4"/>
  <c r="O29" i="9"/>
  <c r="D28" i="4"/>
  <c r="O28" i="8"/>
  <c r="O28" i="7"/>
  <c r="C28" i="4"/>
  <c r="G28" i="4"/>
  <c r="O28" i="11"/>
  <c r="R27" i="4"/>
  <c r="U27" i="3" s="1"/>
  <c r="O28" i="10" l="1"/>
  <c r="F28" i="4"/>
  <c r="M28" i="22"/>
  <c r="P28" i="12"/>
  <c r="R28" i="12" s="1"/>
  <c r="L29" i="12" s="1"/>
  <c r="N29" i="12" s="1"/>
  <c r="X27" i="3"/>
  <c r="H28" i="23"/>
  <c r="N28" i="3" s="1"/>
  <c r="AF28" i="3" s="1"/>
  <c r="Q28" i="21"/>
  <c r="S28" i="21" s="1"/>
  <c r="P28" i="21"/>
  <c r="R28" i="21" s="1"/>
  <c r="L29" i="21" s="1"/>
  <c r="N29" i="21" s="1"/>
  <c r="Q28" i="20"/>
  <c r="S28" i="20" s="1"/>
  <c r="P28" i="20"/>
  <c r="R28" i="20" s="1"/>
  <c r="L29" i="20" s="1"/>
  <c r="N29" i="20" s="1"/>
  <c r="O29" i="19"/>
  <c r="F29" i="23"/>
  <c r="F30" i="22"/>
  <c r="O30" i="18"/>
  <c r="Q29" i="17"/>
  <c r="S29" i="17" s="1"/>
  <c r="P29" i="17"/>
  <c r="R29" i="17" s="1"/>
  <c r="L30" i="17" s="1"/>
  <c r="N30" i="17" s="1"/>
  <c r="Q28" i="15"/>
  <c r="S28" i="15" s="1"/>
  <c r="P28" i="15"/>
  <c r="R28" i="15" s="1"/>
  <c r="L29" i="15" s="1"/>
  <c r="N29" i="15" s="1"/>
  <c r="Q29" i="14"/>
  <c r="S29" i="14" s="1"/>
  <c r="P29" i="14"/>
  <c r="R29" i="14" s="1"/>
  <c r="L30" i="14" s="1"/>
  <c r="N30" i="14" s="1"/>
  <c r="M30" i="13"/>
  <c r="M29" i="23"/>
  <c r="C29" i="22"/>
  <c r="O29" i="12"/>
  <c r="M30" i="16"/>
  <c r="O29" i="22"/>
  <c r="Q29" i="9"/>
  <c r="S29" i="9" s="1"/>
  <c r="P29" i="9"/>
  <c r="R29" i="9" s="1"/>
  <c r="L30" i="9" s="1"/>
  <c r="N30" i="9" s="1"/>
  <c r="H28" i="4"/>
  <c r="L28" i="3" s="1"/>
  <c r="AD28" i="3" s="1"/>
  <c r="Q28" i="7"/>
  <c r="S28" i="7" s="1"/>
  <c r="P28" i="7"/>
  <c r="R28" i="7" s="1"/>
  <c r="L29" i="7" s="1"/>
  <c r="N29" i="7" s="1"/>
  <c r="Q28" i="8"/>
  <c r="S28" i="8" s="1"/>
  <c r="P28" i="8"/>
  <c r="R28" i="8" s="1"/>
  <c r="L29" i="8" s="1"/>
  <c r="N29" i="8" s="1"/>
  <c r="Q28" i="11"/>
  <c r="S28" i="11" s="1"/>
  <c r="P28" i="11"/>
  <c r="R28" i="11" s="1"/>
  <c r="L29" i="11" s="1"/>
  <c r="N29" i="11" s="1"/>
  <c r="Q28" i="10" l="1"/>
  <c r="S28" i="10" s="1"/>
  <c r="P28" i="10"/>
  <c r="R28" i="10" s="1"/>
  <c r="L29" i="10" s="1"/>
  <c r="N29" i="10" s="1"/>
  <c r="Q29" i="12"/>
  <c r="S29" i="12" s="1"/>
  <c r="M29" i="22" s="1"/>
  <c r="M29" i="21"/>
  <c r="Q28" i="23"/>
  <c r="M29" i="20"/>
  <c r="Q28" i="22"/>
  <c r="R28" i="22" s="1"/>
  <c r="V28" i="3" s="1"/>
  <c r="Q29" i="19"/>
  <c r="S29" i="19" s="1"/>
  <c r="P29" i="19"/>
  <c r="R29" i="19" s="1"/>
  <c r="L30" i="19" s="1"/>
  <c r="N30" i="19" s="1"/>
  <c r="Q30" i="18"/>
  <c r="S30" i="18" s="1"/>
  <c r="P30" i="18"/>
  <c r="R30" i="18" s="1"/>
  <c r="L31" i="18" s="1"/>
  <c r="N31" i="18" s="1"/>
  <c r="M30" i="17"/>
  <c r="O29" i="23"/>
  <c r="M29" i="15"/>
  <c r="N28" i="23"/>
  <c r="M30" i="14"/>
  <c r="N29" i="22"/>
  <c r="C30" i="23"/>
  <c r="O30" i="13"/>
  <c r="P29" i="12"/>
  <c r="R29" i="12" s="1"/>
  <c r="L30" i="12" s="1"/>
  <c r="N30" i="12" s="1"/>
  <c r="E30" i="22"/>
  <c r="O30" i="16"/>
  <c r="M30" i="9"/>
  <c r="O29" i="4"/>
  <c r="M29" i="7"/>
  <c r="M28" i="4"/>
  <c r="O28" i="3"/>
  <c r="P28" i="3" s="1"/>
  <c r="M29" i="11"/>
  <c r="Q28" i="4"/>
  <c r="M29" i="8"/>
  <c r="N28" i="4"/>
  <c r="P28" i="4" l="1"/>
  <c r="M29" i="10"/>
  <c r="M30" i="12"/>
  <c r="O30" i="12" s="1"/>
  <c r="Q30" i="12" s="1"/>
  <c r="S30" i="12" s="1"/>
  <c r="R28" i="23"/>
  <c r="W28" i="3" s="1"/>
  <c r="G29" i="23"/>
  <c r="O29" i="21"/>
  <c r="G29" i="22"/>
  <c r="H29" i="22" s="1"/>
  <c r="M29" i="3" s="1"/>
  <c r="AE29" i="3" s="1"/>
  <c r="O29" i="20"/>
  <c r="M30" i="19"/>
  <c r="P29" i="23"/>
  <c r="M31" i="18"/>
  <c r="P30" i="22"/>
  <c r="E30" i="23"/>
  <c r="O30" i="17"/>
  <c r="D29" i="23"/>
  <c r="O29" i="15"/>
  <c r="O30" i="14"/>
  <c r="D30" i="22"/>
  <c r="Q30" i="13"/>
  <c r="S30" i="13" s="1"/>
  <c r="P30" i="13"/>
  <c r="R30" i="13" s="1"/>
  <c r="L31" i="13" s="1"/>
  <c r="N31" i="13" s="1"/>
  <c r="Q30" i="16"/>
  <c r="S30" i="16" s="1"/>
  <c r="P30" i="16"/>
  <c r="R30" i="16" s="1"/>
  <c r="L31" i="16" s="1"/>
  <c r="N31" i="16" s="1"/>
  <c r="O30" i="9"/>
  <c r="E30" i="4"/>
  <c r="O29" i="11"/>
  <c r="G29" i="4"/>
  <c r="D29" i="4"/>
  <c r="O29" i="8"/>
  <c r="R28" i="4"/>
  <c r="U28" i="3" s="1"/>
  <c r="O29" i="7"/>
  <c r="C29" i="4"/>
  <c r="F29" i="4" l="1"/>
  <c r="O29" i="10"/>
  <c r="C30" i="22"/>
  <c r="X28" i="3"/>
  <c r="H29" i="23"/>
  <c r="N29" i="3" s="1"/>
  <c r="AF29" i="3" s="1"/>
  <c r="Q29" i="21"/>
  <c r="S29" i="21" s="1"/>
  <c r="P29" i="21"/>
  <c r="R29" i="21" s="1"/>
  <c r="L30" i="21" s="1"/>
  <c r="N30" i="21" s="1"/>
  <c r="Q29" i="20"/>
  <c r="S29" i="20" s="1"/>
  <c r="P29" i="20"/>
  <c r="R29" i="20" s="1"/>
  <c r="L30" i="20" s="1"/>
  <c r="N30" i="20" s="1"/>
  <c r="O30" i="19"/>
  <c r="F30" i="23"/>
  <c r="F31" i="22"/>
  <c r="O31" i="18"/>
  <c r="Q30" i="17"/>
  <c r="S30" i="17" s="1"/>
  <c r="P30" i="17"/>
  <c r="R30" i="17" s="1"/>
  <c r="L31" i="17" s="1"/>
  <c r="N31" i="17" s="1"/>
  <c r="Q29" i="15"/>
  <c r="S29" i="15" s="1"/>
  <c r="P29" i="15"/>
  <c r="R29" i="15" s="1"/>
  <c r="L30" i="15" s="1"/>
  <c r="N30" i="15" s="1"/>
  <c r="Q30" i="14"/>
  <c r="S30" i="14" s="1"/>
  <c r="P30" i="14"/>
  <c r="R30" i="14" s="1"/>
  <c r="L31" i="14" s="1"/>
  <c r="N31" i="14" s="1"/>
  <c r="M31" i="13"/>
  <c r="M30" i="23"/>
  <c r="P30" i="12"/>
  <c r="R30" i="12" s="1"/>
  <c r="L31" i="12" s="1"/>
  <c r="N31" i="12" s="1"/>
  <c r="M31" i="12"/>
  <c r="M30" i="22"/>
  <c r="M31" i="16"/>
  <c r="O30" i="22"/>
  <c r="Q30" i="9"/>
  <c r="S30" i="9" s="1"/>
  <c r="P30" i="9"/>
  <c r="R30" i="9" s="1"/>
  <c r="L31" i="9" s="1"/>
  <c r="N31" i="9" s="1"/>
  <c r="H29" i="4"/>
  <c r="L29" i="3" s="1"/>
  <c r="AD29" i="3" s="1"/>
  <c r="Q29" i="8"/>
  <c r="S29" i="8" s="1"/>
  <c r="P29" i="8"/>
  <c r="R29" i="8" s="1"/>
  <c r="L30" i="8" s="1"/>
  <c r="N30" i="8" s="1"/>
  <c r="Q29" i="7"/>
  <c r="S29" i="7" s="1"/>
  <c r="P29" i="7"/>
  <c r="R29" i="7" s="1"/>
  <c r="L30" i="7" s="1"/>
  <c r="N30" i="7" s="1"/>
  <c r="Q29" i="11"/>
  <c r="S29" i="11" s="1"/>
  <c r="P29" i="11"/>
  <c r="R29" i="11" s="1"/>
  <c r="L30" i="11" s="1"/>
  <c r="N30" i="11" s="1"/>
  <c r="Q29" i="10" l="1"/>
  <c r="S29" i="10" s="1"/>
  <c r="P29" i="10"/>
  <c r="R29" i="10" s="1"/>
  <c r="L30" i="10" s="1"/>
  <c r="N30" i="10" s="1"/>
  <c r="M30" i="21"/>
  <c r="Q29" i="23"/>
  <c r="M30" i="20"/>
  <c r="Q29" i="22"/>
  <c r="R29" i="22" s="1"/>
  <c r="V29" i="3" s="1"/>
  <c r="Q30" i="19"/>
  <c r="S30" i="19" s="1"/>
  <c r="P30" i="19"/>
  <c r="R30" i="19" s="1"/>
  <c r="L31" i="19" s="1"/>
  <c r="N31" i="19" s="1"/>
  <c r="Q31" i="18"/>
  <c r="S31" i="18" s="1"/>
  <c r="P31" i="18"/>
  <c r="R31" i="18" s="1"/>
  <c r="L32" i="18" s="1"/>
  <c r="N32" i="18" s="1"/>
  <c r="M31" i="17"/>
  <c r="O30" i="23"/>
  <c r="M30" i="15"/>
  <c r="N29" i="23"/>
  <c r="M31" i="14"/>
  <c r="N30" i="22"/>
  <c r="O31" i="13"/>
  <c r="C31" i="23"/>
  <c r="O31" i="12"/>
  <c r="Q31" i="12" s="1"/>
  <c r="S31" i="12" s="1"/>
  <c r="C31" i="22"/>
  <c r="E31" i="22"/>
  <c r="O31" i="16"/>
  <c r="O30" i="4"/>
  <c r="M31" i="9"/>
  <c r="O29" i="3"/>
  <c r="P29" i="3" s="1"/>
  <c r="M30" i="8"/>
  <c r="N29" i="4"/>
  <c r="M30" i="11"/>
  <c r="Q29" i="4"/>
  <c r="M30" i="7"/>
  <c r="M29" i="4"/>
  <c r="P29" i="4" l="1"/>
  <c r="M30" i="10"/>
  <c r="R29" i="23"/>
  <c r="W29" i="3" s="1"/>
  <c r="G30" i="23"/>
  <c r="O30" i="21"/>
  <c r="G30" i="22"/>
  <c r="H30" i="22" s="1"/>
  <c r="M30" i="3" s="1"/>
  <c r="AE30" i="3" s="1"/>
  <c r="O30" i="20"/>
  <c r="M31" i="19"/>
  <c r="P30" i="23"/>
  <c r="M32" i="18"/>
  <c r="P31" i="22"/>
  <c r="E31" i="23"/>
  <c r="O31" i="17"/>
  <c r="D30" i="23"/>
  <c r="O30" i="15"/>
  <c r="O31" i="14"/>
  <c r="D31" i="22"/>
  <c r="Q31" i="13"/>
  <c r="S31" i="13" s="1"/>
  <c r="P31" i="13"/>
  <c r="R31" i="13" s="1"/>
  <c r="L32" i="13" s="1"/>
  <c r="N32" i="13" s="1"/>
  <c r="P31" i="12"/>
  <c r="R31" i="12" s="1"/>
  <c r="L32" i="12" s="1"/>
  <c r="N32" i="12" s="1"/>
  <c r="M32" i="12"/>
  <c r="M31" i="22"/>
  <c r="Q31" i="16"/>
  <c r="S31" i="16" s="1"/>
  <c r="P31" i="16"/>
  <c r="R31" i="16" s="1"/>
  <c r="L32" i="16" s="1"/>
  <c r="N32" i="16" s="1"/>
  <c r="R29" i="4"/>
  <c r="U29" i="3" s="1"/>
  <c r="E31" i="4"/>
  <c r="O31" i="9"/>
  <c r="O30" i="7"/>
  <c r="C30" i="4"/>
  <c r="D30" i="4"/>
  <c r="O30" i="8"/>
  <c r="O30" i="11"/>
  <c r="G30" i="4"/>
  <c r="O30" i="10" l="1"/>
  <c r="F30" i="4"/>
  <c r="X29" i="3"/>
  <c r="H30" i="23"/>
  <c r="N30" i="3" s="1"/>
  <c r="AF30" i="3" s="1"/>
  <c r="Q30" i="21"/>
  <c r="S30" i="21" s="1"/>
  <c r="P30" i="21"/>
  <c r="R30" i="21" s="1"/>
  <c r="L31" i="21" s="1"/>
  <c r="N31" i="21" s="1"/>
  <c r="Q30" i="20"/>
  <c r="S30" i="20" s="1"/>
  <c r="P30" i="20"/>
  <c r="R30" i="20" s="1"/>
  <c r="L31" i="20" s="1"/>
  <c r="N31" i="20" s="1"/>
  <c r="O31" i="19"/>
  <c r="F31" i="23"/>
  <c r="F32" i="22"/>
  <c r="O32" i="18"/>
  <c r="Q31" i="17"/>
  <c r="S31" i="17" s="1"/>
  <c r="P31" i="17"/>
  <c r="R31" i="17" s="1"/>
  <c r="L32" i="17" s="1"/>
  <c r="N32" i="17" s="1"/>
  <c r="Q30" i="15"/>
  <c r="S30" i="15" s="1"/>
  <c r="P30" i="15"/>
  <c r="R30" i="15" s="1"/>
  <c r="L31" i="15" s="1"/>
  <c r="N31" i="15" s="1"/>
  <c r="Q31" i="14"/>
  <c r="S31" i="14" s="1"/>
  <c r="P31" i="14"/>
  <c r="R31" i="14" s="1"/>
  <c r="L32" i="14" s="1"/>
  <c r="N32" i="14" s="1"/>
  <c r="M32" i="13"/>
  <c r="M31" i="23"/>
  <c r="O32" i="12"/>
  <c r="Q32" i="12" s="1"/>
  <c r="S32" i="12" s="1"/>
  <c r="C32" i="22"/>
  <c r="M32" i="16"/>
  <c r="O31" i="22"/>
  <c r="Q31" i="9"/>
  <c r="S31" i="9" s="1"/>
  <c r="P31" i="9"/>
  <c r="R31" i="9" s="1"/>
  <c r="L32" i="9" s="1"/>
  <c r="N32" i="9" s="1"/>
  <c r="Q30" i="8"/>
  <c r="S30" i="8" s="1"/>
  <c r="P30" i="8"/>
  <c r="R30" i="8" s="1"/>
  <c r="L31" i="8" s="1"/>
  <c r="N31" i="8" s="1"/>
  <c r="H30" i="4"/>
  <c r="L30" i="3" s="1"/>
  <c r="AD30" i="3" s="1"/>
  <c r="Q30" i="7"/>
  <c r="S30" i="7" s="1"/>
  <c r="P30" i="7"/>
  <c r="R30" i="7" s="1"/>
  <c r="L31" i="7" s="1"/>
  <c r="N31" i="7" s="1"/>
  <c r="Q30" i="11"/>
  <c r="S30" i="11" s="1"/>
  <c r="P30" i="11"/>
  <c r="R30" i="11" s="1"/>
  <c r="L31" i="11" s="1"/>
  <c r="N31" i="11" s="1"/>
  <c r="Q30" i="10" l="1"/>
  <c r="S30" i="10" s="1"/>
  <c r="P30" i="10"/>
  <c r="R30" i="10" s="1"/>
  <c r="L31" i="10" s="1"/>
  <c r="N31" i="10" s="1"/>
  <c r="P32" i="12"/>
  <c r="R32" i="12" s="1"/>
  <c r="L33" i="12" s="1"/>
  <c r="N33" i="12" s="1"/>
  <c r="M31" i="21"/>
  <c r="Q30" i="23"/>
  <c r="M31" i="20"/>
  <c r="Q30" i="22"/>
  <c r="R30" i="22" s="1"/>
  <c r="V30" i="3" s="1"/>
  <c r="Q31" i="19"/>
  <c r="S31" i="19" s="1"/>
  <c r="P31" i="19"/>
  <c r="R31" i="19" s="1"/>
  <c r="L32" i="19" s="1"/>
  <c r="N32" i="19" s="1"/>
  <c r="Q32" i="18"/>
  <c r="S32" i="18" s="1"/>
  <c r="P32" i="18"/>
  <c r="R32" i="18" s="1"/>
  <c r="L33" i="18" s="1"/>
  <c r="N33" i="18" s="1"/>
  <c r="M32" i="17"/>
  <c r="O31" i="23"/>
  <c r="M31" i="15"/>
  <c r="N30" i="23"/>
  <c r="M32" i="14"/>
  <c r="N31" i="22"/>
  <c r="O32" i="13"/>
  <c r="C32" i="23"/>
  <c r="M33" i="12"/>
  <c r="M32" i="22"/>
  <c r="E32" i="22"/>
  <c r="O32" i="16"/>
  <c r="O31" i="4"/>
  <c r="M32" i="9"/>
  <c r="M31" i="11"/>
  <c r="Q30" i="4"/>
  <c r="M31" i="7"/>
  <c r="M30" i="4"/>
  <c r="O30" i="3"/>
  <c r="P30" i="3" s="1"/>
  <c r="M31" i="8"/>
  <c r="N30" i="4"/>
  <c r="P30" i="4" l="1"/>
  <c r="R30" i="4" s="1"/>
  <c r="U30" i="3" s="1"/>
  <c r="M31" i="10"/>
  <c r="R30" i="23"/>
  <c r="W30" i="3" s="1"/>
  <c r="O31" i="21"/>
  <c r="G31" i="23"/>
  <c r="G31" i="22"/>
  <c r="H31" i="22" s="1"/>
  <c r="M31" i="3" s="1"/>
  <c r="AE31" i="3" s="1"/>
  <c r="O31" i="20"/>
  <c r="M32" i="19"/>
  <c r="P31" i="23"/>
  <c r="M33" i="18"/>
  <c r="P32" i="22"/>
  <c r="E32" i="23"/>
  <c r="O32" i="17"/>
  <c r="D31" i="23"/>
  <c r="O31" i="15"/>
  <c r="O32" i="14"/>
  <c r="D32" i="22"/>
  <c r="Q32" i="13"/>
  <c r="S32" i="13" s="1"/>
  <c r="P32" i="13"/>
  <c r="R32" i="13" s="1"/>
  <c r="L33" i="13" s="1"/>
  <c r="N33" i="13" s="1"/>
  <c r="C33" i="22"/>
  <c r="O33" i="12"/>
  <c r="Q32" i="16"/>
  <c r="S32" i="16" s="1"/>
  <c r="P32" i="16"/>
  <c r="R32" i="16" s="1"/>
  <c r="L33" i="16" s="1"/>
  <c r="N33" i="16" s="1"/>
  <c r="O32" i="9"/>
  <c r="E32" i="4"/>
  <c r="D31" i="4"/>
  <c r="O31" i="8"/>
  <c r="O31" i="7"/>
  <c r="C31" i="4"/>
  <c r="O31" i="11"/>
  <c r="G31" i="4"/>
  <c r="F31" i="4" l="1"/>
  <c r="O31" i="10"/>
  <c r="H31" i="23"/>
  <c r="N31" i="3" s="1"/>
  <c r="AF31" i="3" s="1"/>
  <c r="X30" i="3"/>
  <c r="Q31" i="21"/>
  <c r="S31" i="21" s="1"/>
  <c r="P31" i="21"/>
  <c r="R31" i="21" s="1"/>
  <c r="L32" i="21" s="1"/>
  <c r="N32" i="21" s="1"/>
  <c r="Q31" i="20"/>
  <c r="S31" i="20" s="1"/>
  <c r="P31" i="20"/>
  <c r="R31" i="20" s="1"/>
  <c r="L32" i="20" s="1"/>
  <c r="N32" i="20" s="1"/>
  <c r="O32" i="19"/>
  <c r="F32" i="23"/>
  <c r="F33" i="22"/>
  <c r="O33" i="18"/>
  <c r="Q32" i="17"/>
  <c r="S32" i="17" s="1"/>
  <c r="P32" i="17"/>
  <c r="R32" i="17" s="1"/>
  <c r="L33" i="17" s="1"/>
  <c r="N33" i="17" s="1"/>
  <c r="Q31" i="15"/>
  <c r="S31" i="15" s="1"/>
  <c r="P31" i="15"/>
  <c r="R31" i="15" s="1"/>
  <c r="L32" i="15" s="1"/>
  <c r="N32" i="15" s="1"/>
  <c r="Q32" i="14"/>
  <c r="S32" i="14" s="1"/>
  <c r="P32" i="14"/>
  <c r="R32" i="14" s="1"/>
  <c r="L33" i="14" s="1"/>
  <c r="N33" i="14" s="1"/>
  <c r="M33" i="13"/>
  <c r="M32" i="23"/>
  <c r="Q33" i="12"/>
  <c r="S33" i="12" s="1"/>
  <c r="M34" i="12" s="1"/>
  <c r="P33" i="12"/>
  <c r="R33" i="12" s="1"/>
  <c r="L34" i="12" s="1"/>
  <c r="N34" i="12" s="1"/>
  <c r="M33" i="16"/>
  <c r="O32" i="22"/>
  <c r="Q32" i="9"/>
  <c r="S32" i="9" s="1"/>
  <c r="P32" i="9"/>
  <c r="R32" i="9" s="1"/>
  <c r="L33" i="9" s="1"/>
  <c r="N33" i="9" s="1"/>
  <c r="H31" i="4"/>
  <c r="L31" i="3" s="1"/>
  <c r="AD31" i="3" s="1"/>
  <c r="Q31" i="11"/>
  <c r="S31" i="11" s="1"/>
  <c r="P31" i="11"/>
  <c r="R31" i="11" s="1"/>
  <c r="L32" i="11" s="1"/>
  <c r="N32" i="11" s="1"/>
  <c r="Q31" i="7"/>
  <c r="S31" i="7" s="1"/>
  <c r="P31" i="7"/>
  <c r="R31" i="7" s="1"/>
  <c r="L32" i="7" s="1"/>
  <c r="N32" i="7" s="1"/>
  <c r="Q31" i="8"/>
  <c r="S31" i="8" s="1"/>
  <c r="P31" i="8"/>
  <c r="R31" i="8" s="1"/>
  <c r="L32" i="8" s="1"/>
  <c r="N32" i="8" s="1"/>
  <c r="Q31" i="10" l="1"/>
  <c r="S31" i="10" s="1"/>
  <c r="P31" i="10"/>
  <c r="R31" i="10" s="1"/>
  <c r="L32" i="10" s="1"/>
  <c r="N32" i="10" s="1"/>
  <c r="M33" i="22"/>
  <c r="M32" i="21"/>
  <c r="Q31" i="23"/>
  <c r="M32" i="20"/>
  <c r="Q31" i="22"/>
  <c r="R31" i="22" s="1"/>
  <c r="V31" i="3" s="1"/>
  <c r="Q32" i="19"/>
  <c r="S32" i="19" s="1"/>
  <c r="P32" i="19"/>
  <c r="R32" i="19" s="1"/>
  <c r="L33" i="19" s="1"/>
  <c r="N33" i="19" s="1"/>
  <c r="Q33" i="18"/>
  <c r="S33" i="18" s="1"/>
  <c r="P33" i="18"/>
  <c r="R33" i="18" s="1"/>
  <c r="L34" i="18" s="1"/>
  <c r="N34" i="18" s="1"/>
  <c r="M33" i="17"/>
  <c r="O32" i="23"/>
  <c r="M32" i="15"/>
  <c r="N31" i="23"/>
  <c r="M33" i="14"/>
  <c r="N32" i="22"/>
  <c r="C33" i="23"/>
  <c r="O33" i="13"/>
  <c r="C34" i="22"/>
  <c r="O34" i="12"/>
  <c r="Q34" i="12" s="1"/>
  <c r="S34" i="12" s="1"/>
  <c r="E33" i="22"/>
  <c r="O33" i="16"/>
  <c r="O31" i="3"/>
  <c r="P31" i="3" s="1"/>
  <c r="O32" i="4"/>
  <c r="M33" i="9"/>
  <c r="M32" i="8"/>
  <c r="N31" i="4"/>
  <c r="M32" i="7"/>
  <c r="M31" i="4"/>
  <c r="M32" i="11"/>
  <c r="Q31" i="4"/>
  <c r="P31" i="4" l="1"/>
  <c r="M32" i="10"/>
  <c r="R31" i="23"/>
  <c r="W31" i="3" s="1"/>
  <c r="O32" i="21"/>
  <c r="G32" i="23"/>
  <c r="G32" i="22"/>
  <c r="H32" i="22" s="1"/>
  <c r="M32" i="3" s="1"/>
  <c r="AE32" i="3" s="1"/>
  <c r="O32" i="20"/>
  <c r="M33" i="19"/>
  <c r="P32" i="23"/>
  <c r="M34" i="18"/>
  <c r="P33" i="22"/>
  <c r="O33" i="17"/>
  <c r="E33" i="23"/>
  <c r="D32" i="23"/>
  <c r="O32" i="15"/>
  <c r="D33" i="22"/>
  <c r="O33" i="14"/>
  <c r="Q33" i="13"/>
  <c r="S33" i="13" s="1"/>
  <c r="P33" i="13"/>
  <c r="R33" i="13" s="1"/>
  <c r="L34" i="13" s="1"/>
  <c r="N34" i="13" s="1"/>
  <c r="P34" i="12"/>
  <c r="R34" i="12" s="1"/>
  <c r="L35" i="12" s="1"/>
  <c r="N35" i="12" s="1"/>
  <c r="M35" i="12"/>
  <c r="M34" i="22"/>
  <c r="Q33" i="16"/>
  <c r="S33" i="16" s="1"/>
  <c r="P33" i="16"/>
  <c r="R33" i="16" s="1"/>
  <c r="L34" i="16" s="1"/>
  <c r="N34" i="16" s="1"/>
  <c r="E33" i="4"/>
  <c r="O33" i="9"/>
  <c r="R31" i="4"/>
  <c r="U31" i="3" s="1"/>
  <c r="O32" i="7"/>
  <c r="C32" i="4"/>
  <c r="D32" i="4"/>
  <c r="O32" i="8"/>
  <c r="G32" i="4"/>
  <c r="O32" i="11"/>
  <c r="O32" i="10" l="1"/>
  <c r="F32" i="4"/>
  <c r="X31" i="3"/>
  <c r="H32" i="23"/>
  <c r="N32" i="3" s="1"/>
  <c r="AF32" i="3" s="1"/>
  <c r="Q32" i="21"/>
  <c r="S32" i="21" s="1"/>
  <c r="P32" i="21"/>
  <c r="R32" i="21" s="1"/>
  <c r="L33" i="21" s="1"/>
  <c r="N33" i="21" s="1"/>
  <c r="Q32" i="20"/>
  <c r="S32" i="20" s="1"/>
  <c r="P32" i="20"/>
  <c r="R32" i="20" s="1"/>
  <c r="L33" i="20" s="1"/>
  <c r="N33" i="20" s="1"/>
  <c r="F33" i="23"/>
  <c r="O33" i="19"/>
  <c r="F34" i="22"/>
  <c r="O34" i="18"/>
  <c r="Q33" i="17"/>
  <c r="S33" i="17" s="1"/>
  <c r="P33" i="17"/>
  <c r="R33" i="17" s="1"/>
  <c r="L34" i="17" s="1"/>
  <c r="N34" i="17" s="1"/>
  <c r="Q32" i="15"/>
  <c r="S32" i="15" s="1"/>
  <c r="P32" i="15"/>
  <c r="R32" i="15" s="1"/>
  <c r="L33" i="15" s="1"/>
  <c r="N33" i="15" s="1"/>
  <c r="Q33" i="14"/>
  <c r="S33" i="14" s="1"/>
  <c r="P33" i="14"/>
  <c r="R33" i="14" s="1"/>
  <c r="L34" i="14" s="1"/>
  <c r="N34" i="14" s="1"/>
  <c r="M34" i="13"/>
  <c r="M33" i="23"/>
  <c r="O35" i="12"/>
  <c r="Q35" i="12" s="1"/>
  <c r="S35" i="12" s="1"/>
  <c r="C35" i="22"/>
  <c r="M34" i="16"/>
  <c r="O33" i="22"/>
  <c r="Q33" i="9"/>
  <c r="S33" i="9" s="1"/>
  <c r="P33" i="9"/>
  <c r="R33" i="9" s="1"/>
  <c r="L34" i="9" s="1"/>
  <c r="N34" i="9" s="1"/>
  <c r="Q32" i="8"/>
  <c r="S32" i="8" s="1"/>
  <c r="P32" i="8"/>
  <c r="R32" i="8" s="1"/>
  <c r="L33" i="8" s="1"/>
  <c r="N33" i="8" s="1"/>
  <c r="H32" i="4"/>
  <c r="L32" i="3" s="1"/>
  <c r="AD32" i="3" s="1"/>
  <c r="Q32" i="11"/>
  <c r="S32" i="11" s="1"/>
  <c r="P32" i="11"/>
  <c r="R32" i="11" s="1"/>
  <c r="L33" i="11" s="1"/>
  <c r="N33" i="11" s="1"/>
  <c r="Q32" i="7"/>
  <c r="S32" i="7" s="1"/>
  <c r="P32" i="7"/>
  <c r="R32" i="7" s="1"/>
  <c r="L33" i="7" s="1"/>
  <c r="N33" i="7" s="1"/>
  <c r="Q32" i="10" l="1"/>
  <c r="S32" i="10" s="1"/>
  <c r="P32" i="10"/>
  <c r="R32" i="10" s="1"/>
  <c r="L33" i="10" s="1"/>
  <c r="N33" i="10" s="1"/>
  <c r="M33" i="21"/>
  <c r="Q32" i="23"/>
  <c r="M33" i="20"/>
  <c r="Q32" i="22"/>
  <c r="R32" i="22" s="1"/>
  <c r="V32" i="3" s="1"/>
  <c r="Q33" i="19"/>
  <c r="S33" i="19" s="1"/>
  <c r="P33" i="19"/>
  <c r="R33" i="19" s="1"/>
  <c r="L34" i="19" s="1"/>
  <c r="N34" i="19" s="1"/>
  <c r="Q34" i="18"/>
  <c r="S34" i="18" s="1"/>
  <c r="P34" i="18"/>
  <c r="R34" i="18" s="1"/>
  <c r="L35" i="18" s="1"/>
  <c r="N35" i="18" s="1"/>
  <c r="M34" i="17"/>
  <c r="O33" i="23"/>
  <c r="M33" i="15"/>
  <c r="N32" i="23"/>
  <c r="M34" i="14"/>
  <c r="N33" i="22"/>
  <c r="C34" i="23"/>
  <c r="O34" i="13"/>
  <c r="P35" i="12"/>
  <c r="R35" i="12" s="1"/>
  <c r="L36" i="12" s="1"/>
  <c r="N36" i="12" s="1"/>
  <c r="M36" i="12"/>
  <c r="M35" i="22"/>
  <c r="E34" i="22"/>
  <c r="O34" i="16"/>
  <c r="M34" i="9"/>
  <c r="O33" i="4"/>
  <c r="O32" i="3"/>
  <c r="P32" i="3" s="1"/>
  <c r="M33" i="7"/>
  <c r="M32" i="4"/>
  <c r="M33" i="11"/>
  <c r="Q32" i="4"/>
  <c r="M33" i="8"/>
  <c r="N32" i="4"/>
  <c r="P32" i="4" l="1"/>
  <c r="M33" i="10"/>
  <c r="R32" i="23"/>
  <c r="W32" i="3" s="1"/>
  <c r="G33" i="23"/>
  <c r="O33" i="21"/>
  <c r="G33" i="22"/>
  <c r="H33" i="22" s="1"/>
  <c r="M33" i="3" s="1"/>
  <c r="AE33" i="3" s="1"/>
  <c r="O33" i="20"/>
  <c r="M34" i="19"/>
  <c r="P33" i="23"/>
  <c r="M35" i="18"/>
  <c r="P34" i="22"/>
  <c r="E34" i="23"/>
  <c r="O34" i="17"/>
  <c r="D33" i="23"/>
  <c r="O33" i="15"/>
  <c r="D34" i="22"/>
  <c r="O34" i="14"/>
  <c r="Q34" i="13"/>
  <c r="S34" i="13" s="1"/>
  <c r="P34" i="13"/>
  <c r="R34" i="13" s="1"/>
  <c r="L35" i="13" s="1"/>
  <c r="N35" i="13" s="1"/>
  <c r="C36" i="22"/>
  <c r="O36" i="12"/>
  <c r="Q36" i="12" s="1"/>
  <c r="S36" i="12" s="1"/>
  <c r="Q34" i="16"/>
  <c r="S34" i="16" s="1"/>
  <c r="P34" i="16"/>
  <c r="R34" i="16" s="1"/>
  <c r="L35" i="16" s="1"/>
  <c r="N35" i="16" s="1"/>
  <c r="E34" i="4"/>
  <c r="O34" i="9"/>
  <c r="R32" i="4"/>
  <c r="U32" i="3" s="1"/>
  <c r="O33" i="7"/>
  <c r="C33" i="4"/>
  <c r="D33" i="4"/>
  <c r="O33" i="8"/>
  <c r="G33" i="4"/>
  <c r="O33" i="11"/>
  <c r="O33" i="10" l="1"/>
  <c r="F33" i="4"/>
  <c r="X32" i="3"/>
  <c r="H33" i="23"/>
  <c r="N33" i="3" s="1"/>
  <c r="AF33" i="3" s="1"/>
  <c r="Q33" i="21"/>
  <c r="S33" i="21" s="1"/>
  <c r="P33" i="21"/>
  <c r="R33" i="21" s="1"/>
  <c r="L34" i="21" s="1"/>
  <c r="N34" i="21" s="1"/>
  <c r="Q33" i="20"/>
  <c r="S33" i="20" s="1"/>
  <c r="P33" i="20"/>
  <c r="R33" i="20" s="1"/>
  <c r="L34" i="20" s="1"/>
  <c r="N34" i="20" s="1"/>
  <c r="F34" i="23"/>
  <c r="O34" i="19"/>
  <c r="O35" i="18"/>
  <c r="F35" i="22"/>
  <c r="Q34" i="17"/>
  <c r="S34" i="17" s="1"/>
  <c r="P34" i="17"/>
  <c r="R34" i="17" s="1"/>
  <c r="L35" i="17" s="1"/>
  <c r="N35" i="17" s="1"/>
  <c r="Q33" i="15"/>
  <c r="S33" i="15" s="1"/>
  <c r="P33" i="15"/>
  <c r="R33" i="15" s="1"/>
  <c r="L34" i="15" s="1"/>
  <c r="N34" i="15" s="1"/>
  <c r="Q34" i="14"/>
  <c r="S34" i="14" s="1"/>
  <c r="P34" i="14"/>
  <c r="R34" i="14" s="1"/>
  <c r="L35" i="14" s="1"/>
  <c r="N35" i="14" s="1"/>
  <c r="M35" i="13"/>
  <c r="M34" i="23"/>
  <c r="P36" i="12"/>
  <c r="R36" i="12" s="1"/>
  <c r="L37" i="12" s="1"/>
  <c r="N37" i="12" s="1"/>
  <c r="M37" i="12"/>
  <c r="M36" i="22"/>
  <c r="M35" i="16"/>
  <c r="O34" i="22"/>
  <c r="Q34" i="9"/>
  <c r="S34" i="9" s="1"/>
  <c r="P34" i="9"/>
  <c r="R34" i="9" s="1"/>
  <c r="L35" i="9" s="1"/>
  <c r="N35" i="9" s="1"/>
  <c r="Q33" i="8"/>
  <c r="S33" i="8" s="1"/>
  <c r="P33" i="8"/>
  <c r="R33" i="8" s="1"/>
  <c r="L34" i="8" s="1"/>
  <c r="N34" i="8" s="1"/>
  <c r="H33" i="4"/>
  <c r="L33" i="3" s="1"/>
  <c r="AD33" i="3" s="1"/>
  <c r="Q33" i="11"/>
  <c r="S33" i="11" s="1"/>
  <c r="P33" i="11"/>
  <c r="R33" i="11" s="1"/>
  <c r="L34" i="11" s="1"/>
  <c r="N34" i="11" s="1"/>
  <c r="Q33" i="7"/>
  <c r="S33" i="7" s="1"/>
  <c r="P33" i="7"/>
  <c r="R33" i="7" s="1"/>
  <c r="L34" i="7" s="1"/>
  <c r="N34" i="7" s="1"/>
  <c r="Q33" i="10" l="1"/>
  <c r="S33" i="10" s="1"/>
  <c r="P33" i="10"/>
  <c r="R33" i="10" s="1"/>
  <c r="L34" i="10" s="1"/>
  <c r="N34" i="10" s="1"/>
  <c r="M34" i="21"/>
  <c r="Q33" i="23"/>
  <c r="M34" i="20"/>
  <c r="Q33" i="22"/>
  <c r="R33" i="22" s="1"/>
  <c r="V33" i="3" s="1"/>
  <c r="Q34" i="19"/>
  <c r="S34" i="19" s="1"/>
  <c r="P34" i="19"/>
  <c r="R34" i="19" s="1"/>
  <c r="L35" i="19" s="1"/>
  <c r="N35" i="19" s="1"/>
  <c r="Q35" i="18"/>
  <c r="S35" i="18" s="1"/>
  <c r="P35" i="18"/>
  <c r="R35" i="18" s="1"/>
  <c r="L36" i="18" s="1"/>
  <c r="N36" i="18" s="1"/>
  <c r="M35" i="17"/>
  <c r="O34" i="23"/>
  <c r="M34" i="15"/>
  <c r="N33" i="23"/>
  <c r="M35" i="14"/>
  <c r="N34" i="22"/>
  <c r="C35" i="23"/>
  <c r="O35" i="13"/>
  <c r="C37" i="22"/>
  <c r="O37" i="12"/>
  <c r="Q37" i="12" s="1"/>
  <c r="S37" i="12" s="1"/>
  <c r="E35" i="22"/>
  <c r="O35" i="16"/>
  <c r="O34" i="4"/>
  <c r="M35" i="9"/>
  <c r="O33" i="3"/>
  <c r="P33" i="3" s="1"/>
  <c r="M34" i="7"/>
  <c r="M33" i="4"/>
  <c r="M34" i="8"/>
  <c r="N33" i="4"/>
  <c r="M34" i="11"/>
  <c r="Q33" i="4"/>
  <c r="P33" i="4" l="1"/>
  <c r="M34" i="10"/>
  <c r="P37" i="12"/>
  <c r="R37" i="12" s="1"/>
  <c r="L38" i="12" s="1"/>
  <c r="N38" i="12" s="1"/>
  <c r="R33" i="23"/>
  <c r="W33" i="3" s="1"/>
  <c r="G34" i="23"/>
  <c r="O34" i="21"/>
  <c r="G34" i="22"/>
  <c r="H34" i="22" s="1"/>
  <c r="M34" i="3" s="1"/>
  <c r="AE34" i="3" s="1"/>
  <c r="O34" i="20"/>
  <c r="M35" i="19"/>
  <c r="P34" i="23"/>
  <c r="M36" i="18"/>
  <c r="P35" i="22"/>
  <c r="E35" i="23"/>
  <c r="O35" i="17"/>
  <c r="D34" i="23"/>
  <c r="O34" i="15"/>
  <c r="O35" i="14"/>
  <c r="D35" i="22"/>
  <c r="Q35" i="13"/>
  <c r="S35" i="13" s="1"/>
  <c r="P35" i="13"/>
  <c r="R35" i="13" s="1"/>
  <c r="L36" i="13" s="1"/>
  <c r="N36" i="13" s="1"/>
  <c r="M38" i="12"/>
  <c r="M37" i="22"/>
  <c r="Q35" i="16"/>
  <c r="S35" i="16" s="1"/>
  <c r="P35" i="16"/>
  <c r="R35" i="16" s="1"/>
  <c r="L36" i="16" s="1"/>
  <c r="N36" i="16" s="1"/>
  <c r="E35" i="4"/>
  <c r="O35" i="9"/>
  <c r="R33" i="4"/>
  <c r="U33" i="3" s="1"/>
  <c r="O34" i="7"/>
  <c r="C34" i="4"/>
  <c r="G34" i="4"/>
  <c r="O34" i="11"/>
  <c r="D34" i="4"/>
  <c r="O34" i="8"/>
  <c r="O34" i="10" l="1"/>
  <c r="F34" i="4"/>
  <c r="H34" i="23"/>
  <c r="N34" i="3" s="1"/>
  <c r="AF34" i="3" s="1"/>
  <c r="X33" i="3"/>
  <c r="Q34" i="21"/>
  <c r="S34" i="21" s="1"/>
  <c r="P34" i="21"/>
  <c r="R34" i="21" s="1"/>
  <c r="L35" i="21" s="1"/>
  <c r="N35" i="21" s="1"/>
  <c r="Q34" i="20"/>
  <c r="S34" i="20" s="1"/>
  <c r="P34" i="20"/>
  <c r="R34" i="20" s="1"/>
  <c r="L35" i="20" s="1"/>
  <c r="N35" i="20" s="1"/>
  <c r="F35" i="23"/>
  <c r="O35" i="19"/>
  <c r="O36" i="18"/>
  <c r="F36" i="22"/>
  <c r="Q35" i="17"/>
  <c r="S35" i="17" s="1"/>
  <c r="P35" i="17"/>
  <c r="R35" i="17" s="1"/>
  <c r="L36" i="17" s="1"/>
  <c r="N36" i="17" s="1"/>
  <c r="Q34" i="15"/>
  <c r="S34" i="15" s="1"/>
  <c r="P34" i="15"/>
  <c r="R34" i="15" s="1"/>
  <c r="L35" i="15" s="1"/>
  <c r="N35" i="15" s="1"/>
  <c r="Q35" i="14"/>
  <c r="S35" i="14" s="1"/>
  <c r="P35" i="14"/>
  <c r="R35" i="14" s="1"/>
  <c r="L36" i="14" s="1"/>
  <c r="N36" i="14" s="1"/>
  <c r="M36" i="13"/>
  <c r="M35" i="23"/>
  <c r="C38" i="22"/>
  <c r="O38" i="12"/>
  <c r="M36" i="16"/>
  <c r="O35" i="22"/>
  <c r="Q35" i="9"/>
  <c r="S35" i="9" s="1"/>
  <c r="P35" i="9"/>
  <c r="R35" i="9" s="1"/>
  <c r="L36" i="9" s="1"/>
  <c r="N36" i="9" s="1"/>
  <c r="H34" i="4"/>
  <c r="L34" i="3" s="1"/>
  <c r="AD34" i="3" s="1"/>
  <c r="Q34" i="8"/>
  <c r="S34" i="8" s="1"/>
  <c r="P34" i="8"/>
  <c r="R34" i="8" s="1"/>
  <c r="L35" i="8" s="1"/>
  <c r="N35" i="8" s="1"/>
  <c r="Q34" i="7"/>
  <c r="S34" i="7" s="1"/>
  <c r="P34" i="7"/>
  <c r="R34" i="7" s="1"/>
  <c r="L35" i="7" s="1"/>
  <c r="N35" i="7" s="1"/>
  <c r="Q34" i="11"/>
  <c r="S34" i="11" s="1"/>
  <c r="P34" i="11"/>
  <c r="R34" i="11" s="1"/>
  <c r="L35" i="11" s="1"/>
  <c r="N35" i="11" s="1"/>
  <c r="Q34" i="10" l="1"/>
  <c r="S34" i="10" s="1"/>
  <c r="P34" i="10"/>
  <c r="R34" i="10" s="1"/>
  <c r="L35" i="10" s="1"/>
  <c r="N35" i="10" s="1"/>
  <c r="M35" i="21"/>
  <c r="Q34" i="23"/>
  <c r="M35" i="20"/>
  <c r="Q34" i="22"/>
  <c r="R34" i="22" s="1"/>
  <c r="V34" i="3" s="1"/>
  <c r="Q35" i="19"/>
  <c r="S35" i="19" s="1"/>
  <c r="P35" i="19"/>
  <c r="R35" i="19" s="1"/>
  <c r="L36" i="19" s="1"/>
  <c r="N36" i="19" s="1"/>
  <c r="Q36" i="18"/>
  <c r="S36" i="18" s="1"/>
  <c r="P36" i="18"/>
  <c r="R36" i="18" s="1"/>
  <c r="L37" i="18" s="1"/>
  <c r="N37" i="18" s="1"/>
  <c r="M36" i="17"/>
  <c r="O35" i="23"/>
  <c r="M35" i="15"/>
  <c r="N34" i="23"/>
  <c r="M36" i="14"/>
  <c r="N35" i="22"/>
  <c r="C36" i="23"/>
  <c r="O36" i="13"/>
  <c r="Q38" i="12"/>
  <c r="S38" i="12" s="1"/>
  <c r="M39" i="12" s="1"/>
  <c r="P38" i="12"/>
  <c r="R38" i="12" s="1"/>
  <c r="L39" i="12" s="1"/>
  <c r="N39" i="12" s="1"/>
  <c r="E36" i="22"/>
  <c r="O36" i="16"/>
  <c r="O35" i="4"/>
  <c r="M36" i="9"/>
  <c r="M35" i="11"/>
  <c r="Q34" i="4"/>
  <c r="M35" i="7"/>
  <c r="M34" i="4"/>
  <c r="M35" i="8"/>
  <c r="N34" i="4"/>
  <c r="O34" i="3"/>
  <c r="P34" i="3" s="1"/>
  <c r="P34" i="4" l="1"/>
  <c r="R34" i="4" s="1"/>
  <c r="U34" i="3" s="1"/>
  <c r="M35" i="10"/>
  <c r="M38" i="22"/>
  <c r="R34" i="23"/>
  <c r="W34" i="3" s="1"/>
  <c r="O35" i="21"/>
  <c r="G35" i="23"/>
  <c r="G35" i="22"/>
  <c r="H35" i="22" s="1"/>
  <c r="M35" i="3" s="1"/>
  <c r="AE35" i="3" s="1"/>
  <c r="O35" i="20"/>
  <c r="M36" i="19"/>
  <c r="P35" i="23"/>
  <c r="M37" i="18"/>
  <c r="P36" i="22"/>
  <c r="E36" i="23"/>
  <c r="O36" i="17"/>
  <c r="D35" i="23"/>
  <c r="O35" i="15"/>
  <c r="D36" i="22"/>
  <c r="O36" i="14"/>
  <c r="Q36" i="13"/>
  <c r="S36" i="13" s="1"/>
  <c r="P36" i="13"/>
  <c r="R36" i="13" s="1"/>
  <c r="L37" i="13" s="1"/>
  <c r="N37" i="13" s="1"/>
  <c r="C39" i="22"/>
  <c r="O39" i="12"/>
  <c r="Q39" i="12" s="1"/>
  <c r="S39" i="12" s="1"/>
  <c r="Q36" i="16"/>
  <c r="S36" i="16" s="1"/>
  <c r="P36" i="16"/>
  <c r="R36" i="16" s="1"/>
  <c r="L37" i="16" s="1"/>
  <c r="N37" i="16" s="1"/>
  <c r="E36" i="4"/>
  <c r="O36" i="9"/>
  <c r="O35" i="7"/>
  <c r="C35" i="4"/>
  <c r="D35" i="4"/>
  <c r="O35" i="8"/>
  <c r="G35" i="4"/>
  <c r="O35" i="11"/>
  <c r="F35" i="4" l="1"/>
  <c r="O35" i="10"/>
  <c r="X34" i="3"/>
  <c r="H35" i="23"/>
  <c r="N35" i="3" s="1"/>
  <c r="AF35" i="3" s="1"/>
  <c r="Q35" i="21"/>
  <c r="S35" i="21" s="1"/>
  <c r="P35" i="21"/>
  <c r="R35" i="21" s="1"/>
  <c r="L36" i="21" s="1"/>
  <c r="N36" i="21" s="1"/>
  <c r="Q35" i="20"/>
  <c r="S35" i="20" s="1"/>
  <c r="P35" i="20"/>
  <c r="R35" i="20" s="1"/>
  <c r="L36" i="20" s="1"/>
  <c r="N36" i="20" s="1"/>
  <c r="F36" i="23"/>
  <c r="O36" i="19"/>
  <c r="F37" i="22"/>
  <c r="O37" i="18"/>
  <c r="Q36" i="17"/>
  <c r="S36" i="17" s="1"/>
  <c r="P36" i="17"/>
  <c r="R36" i="17" s="1"/>
  <c r="L37" i="17" s="1"/>
  <c r="N37" i="17" s="1"/>
  <c r="Q35" i="15"/>
  <c r="S35" i="15" s="1"/>
  <c r="P35" i="15"/>
  <c r="R35" i="15" s="1"/>
  <c r="L36" i="15" s="1"/>
  <c r="N36" i="15" s="1"/>
  <c r="Q36" i="14"/>
  <c r="S36" i="14" s="1"/>
  <c r="P36" i="14"/>
  <c r="R36" i="14" s="1"/>
  <c r="L37" i="14" s="1"/>
  <c r="N37" i="14" s="1"/>
  <c r="M37" i="13"/>
  <c r="M36" i="23"/>
  <c r="P39" i="12"/>
  <c r="R39" i="12" s="1"/>
  <c r="L40" i="12" s="1"/>
  <c r="N40" i="12" s="1"/>
  <c r="M40" i="12"/>
  <c r="M39" i="22"/>
  <c r="M37" i="16"/>
  <c r="O36" i="22"/>
  <c r="Q36" i="9"/>
  <c r="S36" i="9" s="1"/>
  <c r="P36" i="9"/>
  <c r="R36" i="9" s="1"/>
  <c r="L37" i="9" s="1"/>
  <c r="N37" i="9" s="1"/>
  <c r="Q35" i="11"/>
  <c r="S35" i="11" s="1"/>
  <c r="P35" i="11"/>
  <c r="R35" i="11" s="1"/>
  <c r="L36" i="11" s="1"/>
  <c r="N36" i="11" s="1"/>
  <c r="H35" i="4"/>
  <c r="L35" i="3" s="1"/>
  <c r="AD35" i="3" s="1"/>
  <c r="Q35" i="8"/>
  <c r="S35" i="8" s="1"/>
  <c r="P35" i="8"/>
  <c r="R35" i="8" s="1"/>
  <c r="L36" i="8" s="1"/>
  <c r="N36" i="8" s="1"/>
  <c r="Q35" i="7"/>
  <c r="S35" i="7" s="1"/>
  <c r="P35" i="7"/>
  <c r="R35" i="7" s="1"/>
  <c r="L36" i="7" s="1"/>
  <c r="N36" i="7" s="1"/>
  <c r="Q35" i="10" l="1"/>
  <c r="S35" i="10" s="1"/>
  <c r="P35" i="10"/>
  <c r="R35" i="10" s="1"/>
  <c r="L36" i="10" s="1"/>
  <c r="N36" i="10" s="1"/>
  <c r="M36" i="21"/>
  <c r="Q35" i="23"/>
  <c r="M36" i="20"/>
  <c r="Q35" i="22"/>
  <c r="R35" i="22" s="1"/>
  <c r="V35" i="3" s="1"/>
  <c r="Q36" i="19"/>
  <c r="S36" i="19" s="1"/>
  <c r="P36" i="19"/>
  <c r="R36" i="19" s="1"/>
  <c r="L37" i="19" s="1"/>
  <c r="N37" i="19" s="1"/>
  <c r="Q37" i="18"/>
  <c r="S37" i="18" s="1"/>
  <c r="P37" i="18"/>
  <c r="R37" i="18" s="1"/>
  <c r="L38" i="18" s="1"/>
  <c r="N38" i="18" s="1"/>
  <c r="M37" i="17"/>
  <c r="O36" i="23"/>
  <c r="M36" i="15"/>
  <c r="N35" i="23"/>
  <c r="M37" i="14"/>
  <c r="N36" i="22"/>
  <c r="C37" i="23"/>
  <c r="O37" i="13"/>
  <c r="C40" i="22"/>
  <c r="O40" i="12"/>
  <c r="Q40" i="12" s="1"/>
  <c r="S40" i="12" s="1"/>
  <c r="E37" i="22"/>
  <c r="O37" i="16"/>
  <c r="O36" i="4"/>
  <c r="M37" i="9"/>
  <c r="M36" i="11"/>
  <c r="Q35" i="4"/>
  <c r="O35" i="3"/>
  <c r="P35" i="3" s="1"/>
  <c r="M36" i="7"/>
  <c r="M35" i="4"/>
  <c r="M36" i="8"/>
  <c r="N35" i="4"/>
  <c r="P35" i="4" l="1"/>
  <c r="M36" i="10"/>
  <c r="R35" i="23"/>
  <c r="W35" i="3" s="1"/>
  <c r="O36" i="21"/>
  <c r="G36" i="23"/>
  <c r="G36" i="22"/>
  <c r="H36" i="22" s="1"/>
  <c r="M36" i="3" s="1"/>
  <c r="AE36" i="3" s="1"/>
  <c r="O36" i="20"/>
  <c r="M37" i="19"/>
  <c r="P36" i="23"/>
  <c r="M38" i="18"/>
  <c r="P37" i="22"/>
  <c r="O37" i="17"/>
  <c r="E37" i="23"/>
  <c r="D36" i="23"/>
  <c r="O36" i="15"/>
  <c r="D37" i="22"/>
  <c r="O37" i="14"/>
  <c r="Q37" i="13"/>
  <c r="S37" i="13" s="1"/>
  <c r="P37" i="13"/>
  <c r="R37" i="13" s="1"/>
  <c r="L38" i="13" s="1"/>
  <c r="N38" i="13" s="1"/>
  <c r="P40" i="12"/>
  <c r="R40" i="12" s="1"/>
  <c r="L41" i="12" s="1"/>
  <c r="N41" i="12" s="1"/>
  <c r="M41" i="12"/>
  <c r="M40" i="22"/>
  <c r="Q37" i="16"/>
  <c r="S37" i="16" s="1"/>
  <c r="P37" i="16"/>
  <c r="R37" i="16" s="1"/>
  <c r="L38" i="16" s="1"/>
  <c r="N38" i="16" s="1"/>
  <c r="E37" i="4"/>
  <c r="O37" i="9"/>
  <c r="D36" i="4"/>
  <c r="O36" i="8"/>
  <c r="R35" i="4"/>
  <c r="U35" i="3" s="1"/>
  <c r="G36" i="4"/>
  <c r="O36" i="11"/>
  <c r="O36" i="7"/>
  <c r="C36" i="4"/>
  <c r="O36" i="10" l="1"/>
  <c r="F36" i="4"/>
  <c r="X35" i="3"/>
  <c r="H36" i="23"/>
  <c r="N36" i="3" s="1"/>
  <c r="AF36" i="3" s="1"/>
  <c r="Q36" i="21"/>
  <c r="S36" i="21" s="1"/>
  <c r="P36" i="21"/>
  <c r="R36" i="21" s="1"/>
  <c r="L37" i="21" s="1"/>
  <c r="N37" i="21" s="1"/>
  <c r="Q36" i="20"/>
  <c r="S36" i="20" s="1"/>
  <c r="P36" i="20"/>
  <c r="R36" i="20" s="1"/>
  <c r="L37" i="20" s="1"/>
  <c r="N37" i="20" s="1"/>
  <c r="F37" i="23"/>
  <c r="O37" i="19"/>
  <c r="F38" i="22"/>
  <c r="O38" i="18"/>
  <c r="Q37" i="17"/>
  <c r="S37" i="17" s="1"/>
  <c r="P37" i="17"/>
  <c r="R37" i="17" s="1"/>
  <c r="L38" i="17" s="1"/>
  <c r="N38" i="17" s="1"/>
  <c r="Q36" i="15"/>
  <c r="S36" i="15" s="1"/>
  <c r="P36" i="15"/>
  <c r="R36" i="15" s="1"/>
  <c r="L37" i="15" s="1"/>
  <c r="N37" i="15" s="1"/>
  <c r="Q37" i="14"/>
  <c r="S37" i="14" s="1"/>
  <c r="P37" i="14"/>
  <c r="R37" i="14" s="1"/>
  <c r="L38" i="14" s="1"/>
  <c r="N38" i="14" s="1"/>
  <c r="M38" i="13"/>
  <c r="M37" i="23"/>
  <c r="C41" i="22"/>
  <c r="O41" i="12"/>
  <c r="Q41" i="12" s="1"/>
  <c r="S41" i="12" s="1"/>
  <c r="M38" i="16"/>
  <c r="O37" i="22"/>
  <c r="Q37" i="9"/>
  <c r="S37" i="9" s="1"/>
  <c r="P37" i="9"/>
  <c r="R37" i="9" s="1"/>
  <c r="L38" i="9" s="1"/>
  <c r="N38" i="9" s="1"/>
  <c r="Q36" i="8"/>
  <c r="S36" i="8" s="1"/>
  <c r="P36" i="8"/>
  <c r="R36" i="8" s="1"/>
  <c r="L37" i="8" s="1"/>
  <c r="N37" i="8" s="1"/>
  <c r="H36" i="4"/>
  <c r="L36" i="3" s="1"/>
  <c r="AD36" i="3" s="1"/>
  <c r="Q36" i="11"/>
  <c r="S36" i="11" s="1"/>
  <c r="P36" i="11"/>
  <c r="R36" i="11" s="1"/>
  <c r="L37" i="11" s="1"/>
  <c r="N37" i="11" s="1"/>
  <c r="Q36" i="7"/>
  <c r="S36" i="7" s="1"/>
  <c r="P36" i="7"/>
  <c r="R36" i="7" s="1"/>
  <c r="L37" i="7" s="1"/>
  <c r="N37" i="7" s="1"/>
  <c r="Q36" i="10" l="1"/>
  <c r="S36" i="10" s="1"/>
  <c r="P36" i="10"/>
  <c r="R36" i="10" s="1"/>
  <c r="L37" i="10" s="1"/>
  <c r="N37" i="10" s="1"/>
  <c r="M37" i="21"/>
  <c r="Q36" i="23"/>
  <c r="M37" i="20"/>
  <c r="Q36" i="22"/>
  <c r="R36" i="22" s="1"/>
  <c r="V36" i="3" s="1"/>
  <c r="Q37" i="19"/>
  <c r="S37" i="19" s="1"/>
  <c r="P37" i="19"/>
  <c r="R37" i="19" s="1"/>
  <c r="L38" i="19" s="1"/>
  <c r="N38" i="19" s="1"/>
  <c r="Q38" i="18"/>
  <c r="S38" i="18" s="1"/>
  <c r="P38" i="18"/>
  <c r="R38" i="18" s="1"/>
  <c r="L39" i="18" s="1"/>
  <c r="N39" i="18" s="1"/>
  <c r="M38" i="17"/>
  <c r="O37" i="23"/>
  <c r="M37" i="15"/>
  <c r="N36" i="23"/>
  <c r="M38" i="14"/>
  <c r="N37" i="22"/>
  <c r="C38" i="23"/>
  <c r="O38" i="13"/>
  <c r="P41" i="12"/>
  <c r="R41" i="12" s="1"/>
  <c r="L42" i="12" s="1"/>
  <c r="N42" i="12" s="1"/>
  <c r="M42" i="12"/>
  <c r="M41" i="22"/>
  <c r="E38" i="22"/>
  <c r="O38" i="16"/>
  <c r="O37" i="4"/>
  <c r="M38" i="9"/>
  <c r="O36" i="3"/>
  <c r="P36" i="3" s="1"/>
  <c r="M37" i="7"/>
  <c r="M36" i="4"/>
  <c r="M37" i="11"/>
  <c r="Q36" i="4"/>
  <c r="M37" i="8"/>
  <c r="N36" i="4"/>
  <c r="P36" i="4" l="1"/>
  <c r="M37" i="10"/>
  <c r="R36" i="23"/>
  <c r="W36" i="3" s="1"/>
  <c r="O37" i="21"/>
  <c r="G37" i="23"/>
  <c r="G37" i="22"/>
  <c r="H37" i="22" s="1"/>
  <c r="M37" i="3" s="1"/>
  <c r="AE37" i="3" s="1"/>
  <c r="O37" i="20"/>
  <c r="M38" i="19"/>
  <c r="P37" i="23"/>
  <c r="M39" i="18"/>
  <c r="P38" i="22"/>
  <c r="E38" i="23"/>
  <c r="O38" i="17"/>
  <c r="D37" i="23"/>
  <c r="O37" i="15"/>
  <c r="D38" i="22"/>
  <c r="O38" i="14"/>
  <c r="Q38" i="13"/>
  <c r="S38" i="13" s="1"/>
  <c r="P38" i="13"/>
  <c r="R38" i="13" s="1"/>
  <c r="L39" i="13" s="1"/>
  <c r="N39" i="13" s="1"/>
  <c r="C42" i="22"/>
  <c r="O42" i="12"/>
  <c r="Q42" i="12" s="1"/>
  <c r="S42" i="12" s="1"/>
  <c r="Q38" i="16"/>
  <c r="S38" i="16" s="1"/>
  <c r="P38" i="16"/>
  <c r="R38" i="16" s="1"/>
  <c r="L39" i="16" s="1"/>
  <c r="N39" i="16" s="1"/>
  <c r="E38" i="4"/>
  <c r="O38" i="9"/>
  <c r="G37" i="4"/>
  <c r="O37" i="11"/>
  <c r="R36" i="4"/>
  <c r="U36" i="3" s="1"/>
  <c r="D37" i="4"/>
  <c r="O37" i="8"/>
  <c r="O37" i="7"/>
  <c r="C37" i="4"/>
  <c r="O37" i="10" l="1"/>
  <c r="F37" i="4"/>
  <c r="X36" i="3"/>
  <c r="H37" i="23"/>
  <c r="N37" i="3" s="1"/>
  <c r="AF37" i="3" s="1"/>
  <c r="Q37" i="21"/>
  <c r="S37" i="21" s="1"/>
  <c r="P37" i="21"/>
  <c r="R37" i="21" s="1"/>
  <c r="L38" i="21" s="1"/>
  <c r="N38" i="21" s="1"/>
  <c r="Q37" i="20"/>
  <c r="S37" i="20" s="1"/>
  <c r="P37" i="20"/>
  <c r="R37" i="20" s="1"/>
  <c r="L38" i="20" s="1"/>
  <c r="N38" i="20" s="1"/>
  <c r="F38" i="23"/>
  <c r="O38" i="19"/>
  <c r="F39" i="22"/>
  <c r="O39" i="18"/>
  <c r="Q38" i="17"/>
  <c r="S38" i="17" s="1"/>
  <c r="P38" i="17"/>
  <c r="R38" i="17" s="1"/>
  <c r="L39" i="17" s="1"/>
  <c r="N39" i="17" s="1"/>
  <c r="Q37" i="15"/>
  <c r="S37" i="15" s="1"/>
  <c r="P37" i="15"/>
  <c r="R37" i="15" s="1"/>
  <c r="L38" i="15" s="1"/>
  <c r="N38" i="15" s="1"/>
  <c r="Q38" i="14"/>
  <c r="S38" i="14" s="1"/>
  <c r="P38" i="14"/>
  <c r="R38" i="14" s="1"/>
  <c r="L39" i="14" s="1"/>
  <c r="N39" i="14" s="1"/>
  <c r="M39" i="13"/>
  <c r="M38" i="23"/>
  <c r="P42" i="12"/>
  <c r="R42" i="12" s="1"/>
  <c r="L43" i="12" s="1"/>
  <c r="N43" i="12" s="1"/>
  <c r="M43" i="12"/>
  <c r="M42" i="22"/>
  <c r="M39" i="16"/>
  <c r="O38" i="22"/>
  <c r="Q38" i="9"/>
  <c r="S38" i="9" s="1"/>
  <c r="P38" i="9"/>
  <c r="R38" i="9" s="1"/>
  <c r="L39" i="9" s="1"/>
  <c r="N39" i="9" s="1"/>
  <c r="Q37" i="11"/>
  <c r="S37" i="11" s="1"/>
  <c r="P37" i="11"/>
  <c r="R37" i="11" s="1"/>
  <c r="L38" i="11" s="1"/>
  <c r="N38" i="11" s="1"/>
  <c r="H37" i="4"/>
  <c r="L37" i="3" s="1"/>
  <c r="AD37" i="3" s="1"/>
  <c r="Q37" i="8"/>
  <c r="S37" i="8" s="1"/>
  <c r="P37" i="8"/>
  <c r="R37" i="8" s="1"/>
  <c r="L38" i="8" s="1"/>
  <c r="N38" i="8" s="1"/>
  <c r="Q37" i="7"/>
  <c r="S37" i="7" s="1"/>
  <c r="P37" i="7"/>
  <c r="R37" i="7" s="1"/>
  <c r="L38" i="7" s="1"/>
  <c r="N38" i="7" s="1"/>
  <c r="Q37" i="10" l="1"/>
  <c r="S37" i="10" s="1"/>
  <c r="P37" i="10"/>
  <c r="R37" i="10" s="1"/>
  <c r="L38" i="10" s="1"/>
  <c r="N38" i="10" s="1"/>
  <c r="M38" i="21"/>
  <c r="Q37" i="23"/>
  <c r="M38" i="20"/>
  <c r="Q37" i="22"/>
  <c r="R37" i="22" s="1"/>
  <c r="V37" i="3" s="1"/>
  <c r="Q38" i="19"/>
  <c r="S38" i="19" s="1"/>
  <c r="P38" i="19"/>
  <c r="R38" i="19" s="1"/>
  <c r="L39" i="19" s="1"/>
  <c r="N39" i="19" s="1"/>
  <c r="Q39" i="18"/>
  <c r="S39" i="18" s="1"/>
  <c r="P39" i="18"/>
  <c r="R39" i="18" s="1"/>
  <c r="L40" i="18" s="1"/>
  <c r="N40" i="18" s="1"/>
  <c r="M39" i="17"/>
  <c r="O38" i="23"/>
  <c r="M38" i="15"/>
  <c r="N37" i="23"/>
  <c r="M39" i="14"/>
  <c r="N38" i="22"/>
  <c r="O39" i="13"/>
  <c r="C39" i="23"/>
  <c r="O43" i="12"/>
  <c r="Q43" i="12" s="1"/>
  <c r="S43" i="12" s="1"/>
  <c r="M43" i="22" s="1"/>
  <c r="C43" i="22"/>
  <c r="E39" i="22"/>
  <c r="O39" i="16"/>
  <c r="O38" i="4"/>
  <c r="M39" i="9"/>
  <c r="O37" i="3"/>
  <c r="P37" i="3" s="1"/>
  <c r="M38" i="7"/>
  <c r="M37" i="4"/>
  <c r="M38" i="8"/>
  <c r="N37" i="4"/>
  <c r="M38" i="11"/>
  <c r="Q37" i="4"/>
  <c r="P37" i="4" l="1"/>
  <c r="M38" i="10"/>
  <c r="R37" i="23"/>
  <c r="W37" i="3" s="1"/>
  <c r="G38" i="23"/>
  <c r="O38" i="21"/>
  <c r="G38" i="22"/>
  <c r="H38" i="22" s="1"/>
  <c r="M38" i="3" s="1"/>
  <c r="AE38" i="3" s="1"/>
  <c r="O38" i="20"/>
  <c r="M39" i="19"/>
  <c r="P38" i="23"/>
  <c r="M40" i="18"/>
  <c r="P39" i="22"/>
  <c r="E39" i="23"/>
  <c r="O39" i="17"/>
  <c r="D38" i="23"/>
  <c r="O38" i="15"/>
  <c r="D39" i="22"/>
  <c r="O39" i="14"/>
  <c r="Q39" i="13"/>
  <c r="S39" i="13" s="1"/>
  <c r="P39" i="13"/>
  <c r="R39" i="13" s="1"/>
  <c r="L40" i="13" s="1"/>
  <c r="N40" i="13" s="1"/>
  <c r="P43" i="12"/>
  <c r="R43" i="12" s="1"/>
  <c r="Q39" i="16"/>
  <c r="S39" i="16" s="1"/>
  <c r="P39" i="16"/>
  <c r="R39" i="16" s="1"/>
  <c r="L40" i="16" s="1"/>
  <c r="N40" i="16" s="1"/>
  <c r="E39" i="4"/>
  <c r="O39" i="9"/>
  <c r="D38" i="4"/>
  <c r="O38" i="8"/>
  <c r="G38" i="4"/>
  <c r="O38" i="11"/>
  <c r="R37" i="4"/>
  <c r="U37" i="3" s="1"/>
  <c r="O38" i="7"/>
  <c r="C38" i="4"/>
  <c r="F38" i="4" l="1"/>
  <c r="O38" i="10"/>
  <c r="H38" i="23"/>
  <c r="N38" i="3" s="1"/>
  <c r="AF38" i="3" s="1"/>
  <c r="X37" i="3"/>
  <c r="Q38" i="21"/>
  <c r="S38" i="21" s="1"/>
  <c r="P38" i="21"/>
  <c r="R38" i="21" s="1"/>
  <c r="L39" i="21" s="1"/>
  <c r="N39" i="21" s="1"/>
  <c r="Q38" i="20"/>
  <c r="S38" i="20" s="1"/>
  <c r="P38" i="20"/>
  <c r="R38" i="20" s="1"/>
  <c r="L39" i="20" s="1"/>
  <c r="N39" i="20" s="1"/>
  <c r="F39" i="23"/>
  <c r="O39" i="19"/>
  <c r="F40" i="22"/>
  <c r="O40" i="18"/>
  <c r="Q39" i="17"/>
  <c r="S39" i="17" s="1"/>
  <c r="P39" i="17"/>
  <c r="R39" i="17" s="1"/>
  <c r="L40" i="17" s="1"/>
  <c r="N40" i="17" s="1"/>
  <c r="Q38" i="15"/>
  <c r="S38" i="15" s="1"/>
  <c r="P38" i="15"/>
  <c r="R38" i="15" s="1"/>
  <c r="L39" i="15" s="1"/>
  <c r="N39" i="15" s="1"/>
  <c r="Q39" i="14"/>
  <c r="S39" i="14" s="1"/>
  <c r="P39" i="14"/>
  <c r="R39" i="14" s="1"/>
  <c r="L40" i="14" s="1"/>
  <c r="N40" i="14" s="1"/>
  <c r="M40" i="13"/>
  <c r="M39" i="23"/>
  <c r="M40" i="16"/>
  <c r="O39" i="22"/>
  <c r="Q39" i="9"/>
  <c r="S39" i="9" s="1"/>
  <c r="P39" i="9"/>
  <c r="R39" i="9" s="1"/>
  <c r="L40" i="9" s="1"/>
  <c r="N40" i="9" s="1"/>
  <c r="H38" i="4"/>
  <c r="L38" i="3" s="1"/>
  <c r="AD38" i="3" s="1"/>
  <c r="Q38" i="8"/>
  <c r="S38" i="8" s="1"/>
  <c r="P38" i="8"/>
  <c r="R38" i="8" s="1"/>
  <c r="L39" i="8" s="1"/>
  <c r="N39" i="8" s="1"/>
  <c r="Q38" i="7"/>
  <c r="S38" i="7" s="1"/>
  <c r="P38" i="7"/>
  <c r="R38" i="7" s="1"/>
  <c r="L39" i="7" s="1"/>
  <c r="N39" i="7" s="1"/>
  <c r="Q38" i="11"/>
  <c r="S38" i="11" s="1"/>
  <c r="P38" i="11"/>
  <c r="R38" i="11" s="1"/>
  <c r="L39" i="11" s="1"/>
  <c r="N39" i="11" s="1"/>
  <c r="Q38" i="10" l="1"/>
  <c r="S38" i="10" s="1"/>
  <c r="P38" i="10"/>
  <c r="R38" i="10" s="1"/>
  <c r="L39" i="10" s="1"/>
  <c r="N39" i="10" s="1"/>
  <c r="M39" i="21"/>
  <c r="Q38" i="23"/>
  <c r="M39" i="20"/>
  <c r="Q38" i="22"/>
  <c r="R38" i="22" s="1"/>
  <c r="V38" i="3" s="1"/>
  <c r="Q39" i="19"/>
  <c r="S39" i="19" s="1"/>
  <c r="P39" i="19"/>
  <c r="R39" i="19" s="1"/>
  <c r="L40" i="19" s="1"/>
  <c r="N40" i="19" s="1"/>
  <c r="Q40" i="18"/>
  <c r="S40" i="18" s="1"/>
  <c r="P40" i="18"/>
  <c r="R40" i="18" s="1"/>
  <c r="L41" i="18" s="1"/>
  <c r="N41" i="18" s="1"/>
  <c r="M40" i="17"/>
  <c r="O39" i="23"/>
  <c r="M39" i="15"/>
  <c r="N38" i="23"/>
  <c r="M40" i="14"/>
  <c r="N39" i="22"/>
  <c r="O40" i="13"/>
  <c r="C40" i="23"/>
  <c r="O40" i="16"/>
  <c r="E40" i="22"/>
  <c r="O39" i="4"/>
  <c r="M40" i="9"/>
  <c r="M39" i="7"/>
  <c r="M38" i="4"/>
  <c r="M39" i="8"/>
  <c r="N38" i="4"/>
  <c r="O38" i="3"/>
  <c r="P38" i="3" s="1"/>
  <c r="M39" i="11"/>
  <c r="Q38" i="4"/>
  <c r="P38" i="4" l="1"/>
  <c r="M39" i="10"/>
  <c r="R38" i="23"/>
  <c r="W38" i="3" s="1"/>
  <c r="O39" i="21"/>
  <c r="G39" i="23"/>
  <c r="G39" i="22"/>
  <c r="H39" i="22" s="1"/>
  <c r="M39" i="3" s="1"/>
  <c r="AE39" i="3" s="1"/>
  <c r="O39" i="20"/>
  <c r="M40" i="19"/>
  <c r="P39" i="23"/>
  <c r="M41" i="18"/>
  <c r="P40" i="22"/>
  <c r="E40" i="23"/>
  <c r="O40" i="17"/>
  <c r="D39" i="23"/>
  <c r="O39" i="15"/>
  <c r="D40" i="22"/>
  <c r="O40" i="14"/>
  <c r="Q40" i="13"/>
  <c r="S40" i="13" s="1"/>
  <c r="P40" i="13"/>
  <c r="R40" i="13" s="1"/>
  <c r="L41" i="13" s="1"/>
  <c r="N41" i="13" s="1"/>
  <c r="Q40" i="16"/>
  <c r="S40" i="16" s="1"/>
  <c r="P40" i="16"/>
  <c r="R40" i="16" s="1"/>
  <c r="L41" i="16" s="1"/>
  <c r="N41" i="16" s="1"/>
  <c r="O40" i="9"/>
  <c r="E40" i="4"/>
  <c r="D39" i="4"/>
  <c r="O39" i="8"/>
  <c r="G39" i="4"/>
  <c r="O39" i="11"/>
  <c r="R38" i="4"/>
  <c r="U38" i="3" s="1"/>
  <c r="O39" i="7"/>
  <c r="C39" i="4"/>
  <c r="F39" i="4" l="1"/>
  <c r="O39" i="10"/>
  <c r="X38" i="3"/>
  <c r="H39" i="23"/>
  <c r="N39" i="3" s="1"/>
  <c r="AF39" i="3" s="1"/>
  <c r="Q39" i="21"/>
  <c r="S39" i="21" s="1"/>
  <c r="P39" i="21"/>
  <c r="R39" i="21" s="1"/>
  <c r="L40" i="21" s="1"/>
  <c r="N40" i="21" s="1"/>
  <c r="Q39" i="20"/>
  <c r="S39" i="20" s="1"/>
  <c r="P39" i="20"/>
  <c r="R39" i="20" s="1"/>
  <c r="L40" i="20" s="1"/>
  <c r="N40" i="20" s="1"/>
  <c r="F40" i="23"/>
  <c r="O40" i="19"/>
  <c r="F41" i="22"/>
  <c r="O41" i="18"/>
  <c r="Q40" i="17"/>
  <c r="S40" i="17" s="1"/>
  <c r="P40" i="17"/>
  <c r="R40" i="17" s="1"/>
  <c r="L41" i="17" s="1"/>
  <c r="N41" i="17" s="1"/>
  <c r="Q39" i="15"/>
  <c r="S39" i="15" s="1"/>
  <c r="P39" i="15"/>
  <c r="R39" i="15" s="1"/>
  <c r="L40" i="15" s="1"/>
  <c r="N40" i="15" s="1"/>
  <c r="Q40" i="14"/>
  <c r="S40" i="14" s="1"/>
  <c r="P40" i="14"/>
  <c r="R40" i="14" s="1"/>
  <c r="L41" i="14" s="1"/>
  <c r="N41" i="14" s="1"/>
  <c r="M41" i="13"/>
  <c r="M40" i="23"/>
  <c r="M41" i="16"/>
  <c r="O40" i="22"/>
  <c r="Q40" i="9"/>
  <c r="S40" i="9" s="1"/>
  <c r="P40" i="9"/>
  <c r="R40" i="9" s="1"/>
  <c r="L41" i="9" s="1"/>
  <c r="N41" i="9" s="1"/>
  <c r="H39" i="4"/>
  <c r="L39" i="3" s="1"/>
  <c r="AD39" i="3" s="1"/>
  <c r="Q39" i="11"/>
  <c r="S39" i="11" s="1"/>
  <c r="P39" i="11"/>
  <c r="R39" i="11" s="1"/>
  <c r="L40" i="11" s="1"/>
  <c r="N40" i="11" s="1"/>
  <c r="Q39" i="8"/>
  <c r="S39" i="8" s="1"/>
  <c r="P39" i="8"/>
  <c r="R39" i="8" s="1"/>
  <c r="L40" i="8" s="1"/>
  <c r="N40" i="8" s="1"/>
  <c r="Q39" i="7"/>
  <c r="S39" i="7" s="1"/>
  <c r="P39" i="7"/>
  <c r="R39" i="7" s="1"/>
  <c r="L40" i="7" s="1"/>
  <c r="N40" i="7" s="1"/>
  <c r="Q39" i="10" l="1"/>
  <c r="S39" i="10" s="1"/>
  <c r="P39" i="10"/>
  <c r="R39" i="10" s="1"/>
  <c r="L40" i="10" s="1"/>
  <c r="N40" i="10" s="1"/>
  <c r="M40" i="21"/>
  <c r="Q39" i="23"/>
  <c r="M40" i="20"/>
  <c r="Q39" i="22"/>
  <c r="R39" i="22" s="1"/>
  <c r="V39" i="3" s="1"/>
  <c r="Q40" i="19"/>
  <c r="S40" i="19" s="1"/>
  <c r="P40" i="19"/>
  <c r="R40" i="19" s="1"/>
  <c r="L41" i="19" s="1"/>
  <c r="N41" i="19" s="1"/>
  <c r="Q41" i="18"/>
  <c r="S41" i="18" s="1"/>
  <c r="P41" i="18"/>
  <c r="R41" i="18" s="1"/>
  <c r="L42" i="18" s="1"/>
  <c r="N42" i="18" s="1"/>
  <c r="M41" i="17"/>
  <c r="O40" i="23"/>
  <c r="M40" i="15"/>
  <c r="N39" i="23"/>
  <c r="M41" i="14"/>
  <c r="N40" i="22"/>
  <c r="C41" i="23"/>
  <c r="O41" i="13"/>
  <c r="O41" i="16"/>
  <c r="E41" i="22"/>
  <c r="O40" i="4"/>
  <c r="M41" i="9"/>
  <c r="M40" i="11"/>
  <c r="Q39" i="4"/>
  <c r="M40" i="7"/>
  <c r="M39" i="4"/>
  <c r="O39" i="3"/>
  <c r="P39" i="3" s="1"/>
  <c r="M40" i="8"/>
  <c r="N39" i="4"/>
  <c r="P39" i="4" l="1"/>
  <c r="M40" i="10"/>
  <c r="R39" i="23"/>
  <c r="W39" i="3" s="1"/>
  <c r="G40" i="23"/>
  <c r="O40" i="21"/>
  <c r="G40" i="22"/>
  <c r="H40" i="22" s="1"/>
  <c r="M40" i="3" s="1"/>
  <c r="AE40" i="3" s="1"/>
  <c r="O40" i="20"/>
  <c r="M41" i="19"/>
  <c r="P40" i="23"/>
  <c r="M42" i="18"/>
  <c r="P41" i="22"/>
  <c r="E41" i="23"/>
  <c r="O41" i="17"/>
  <c r="D40" i="23"/>
  <c r="O40" i="15"/>
  <c r="D41" i="22"/>
  <c r="O41" i="14"/>
  <c r="Q41" i="13"/>
  <c r="S41" i="13" s="1"/>
  <c r="P41" i="13"/>
  <c r="R41" i="13" s="1"/>
  <c r="L42" i="13" s="1"/>
  <c r="N42" i="13" s="1"/>
  <c r="Q41" i="16"/>
  <c r="S41" i="16" s="1"/>
  <c r="P41" i="16"/>
  <c r="R41" i="16" s="1"/>
  <c r="L42" i="16" s="1"/>
  <c r="N42" i="16" s="1"/>
  <c r="E41" i="4"/>
  <c r="O41" i="9"/>
  <c r="R39" i="4"/>
  <c r="U39" i="3" s="1"/>
  <c r="O40" i="7"/>
  <c r="C40" i="4"/>
  <c r="D40" i="4"/>
  <c r="O40" i="8"/>
  <c r="G40" i="4"/>
  <c r="O40" i="11"/>
  <c r="O40" i="10" l="1"/>
  <c r="F40" i="4"/>
  <c r="X39" i="3"/>
  <c r="H40" i="23"/>
  <c r="N40" i="3" s="1"/>
  <c r="AF40" i="3" s="1"/>
  <c r="Q40" i="21"/>
  <c r="S40" i="21" s="1"/>
  <c r="P40" i="21"/>
  <c r="R40" i="21" s="1"/>
  <c r="L41" i="21" s="1"/>
  <c r="N41" i="21" s="1"/>
  <c r="Q40" i="20"/>
  <c r="S40" i="20" s="1"/>
  <c r="P40" i="20"/>
  <c r="R40" i="20" s="1"/>
  <c r="L41" i="20" s="1"/>
  <c r="N41" i="20" s="1"/>
  <c r="F41" i="23"/>
  <c r="O41" i="19"/>
  <c r="F42" i="22"/>
  <c r="O42" i="18"/>
  <c r="Q41" i="17"/>
  <c r="S41" i="17" s="1"/>
  <c r="P41" i="17"/>
  <c r="R41" i="17" s="1"/>
  <c r="L42" i="17" s="1"/>
  <c r="N42" i="17" s="1"/>
  <c r="Q40" i="15"/>
  <c r="S40" i="15" s="1"/>
  <c r="P40" i="15"/>
  <c r="R40" i="15" s="1"/>
  <c r="L41" i="15" s="1"/>
  <c r="N41" i="15" s="1"/>
  <c r="Q41" i="14"/>
  <c r="S41" i="14" s="1"/>
  <c r="P41" i="14"/>
  <c r="R41" i="14" s="1"/>
  <c r="L42" i="14" s="1"/>
  <c r="N42" i="14" s="1"/>
  <c r="M42" i="13"/>
  <c r="M41" i="23"/>
  <c r="M42" i="16"/>
  <c r="O41" i="22"/>
  <c r="Q41" i="9"/>
  <c r="S41" i="9" s="1"/>
  <c r="P41" i="9"/>
  <c r="R41" i="9" s="1"/>
  <c r="L42" i="9" s="1"/>
  <c r="N42" i="9" s="1"/>
  <c r="Q40" i="11"/>
  <c r="S40" i="11" s="1"/>
  <c r="P40" i="11"/>
  <c r="R40" i="11" s="1"/>
  <c r="L41" i="11" s="1"/>
  <c r="N41" i="11" s="1"/>
  <c r="Q40" i="8"/>
  <c r="S40" i="8" s="1"/>
  <c r="P40" i="8"/>
  <c r="R40" i="8" s="1"/>
  <c r="L41" i="8" s="1"/>
  <c r="N41" i="8" s="1"/>
  <c r="H40" i="4"/>
  <c r="L40" i="3" s="1"/>
  <c r="AD40" i="3" s="1"/>
  <c r="Q40" i="7"/>
  <c r="S40" i="7" s="1"/>
  <c r="P40" i="7"/>
  <c r="R40" i="7" s="1"/>
  <c r="L41" i="7" s="1"/>
  <c r="N41" i="7" s="1"/>
  <c r="Q40" i="10" l="1"/>
  <c r="S40" i="10" s="1"/>
  <c r="P40" i="10"/>
  <c r="R40" i="10" s="1"/>
  <c r="L41" i="10" s="1"/>
  <c r="N41" i="10" s="1"/>
  <c r="M41" i="21"/>
  <c r="Q40" i="23"/>
  <c r="M41" i="20"/>
  <c r="Q40" i="22"/>
  <c r="R40" i="22" s="1"/>
  <c r="V40" i="3" s="1"/>
  <c r="Q41" i="19"/>
  <c r="S41" i="19" s="1"/>
  <c r="P41" i="19"/>
  <c r="R41" i="19" s="1"/>
  <c r="L42" i="19" s="1"/>
  <c r="N42" i="19" s="1"/>
  <c r="Q42" i="18"/>
  <c r="S42" i="18" s="1"/>
  <c r="P42" i="18"/>
  <c r="R42" i="18" s="1"/>
  <c r="L43" i="18" s="1"/>
  <c r="N43" i="18" s="1"/>
  <c r="M42" i="17"/>
  <c r="O41" i="23"/>
  <c r="M41" i="15"/>
  <c r="N40" i="23"/>
  <c r="M42" i="14"/>
  <c r="N41" i="22"/>
  <c r="C42" i="23"/>
  <c r="O42" i="13"/>
  <c r="E42" i="22"/>
  <c r="O42" i="16"/>
  <c r="M42" i="9"/>
  <c r="O41" i="4"/>
  <c r="O40" i="3"/>
  <c r="P40" i="3" s="1"/>
  <c r="M41" i="7"/>
  <c r="M40" i="4"/>
  <c r="M41" i="8"/>
  <c r="N40" i="4"/>
  <c r="M41" i="11"/>
  <c r="Q40" i="4"/>
  <c r="P40" i="4" l="1"/>
  <c r="M41" i="10"/>
  <c r="R40" i="23"/>
  <c r="W40" i="3" s="1"/>
  <c r="G41" i="23"/>
  <c r="O41" i="21"/>
  <c r="G41" i="22"/>
  <c r="H41" i="22" s="1"/>
  <c r="M41" i="3" s="1"/>
  <c r="AE41" i="3" s="1"/>
  <c r="O41" i="20"/>
  <c r="M42" i="19"/>
  <c r="P41" i="23"/>
  <c r="M43" i="18"/>
  <c r="P42" i="22"/>
  <c r="E42" i="23"/>
  <c r="O42" i="17"/>
  <c r="D41" i="23"/>
  <c r="O41" i="15"/>
  <c r="D42" i="22"/>
  <c r="O42" i="14"/>
  <c r="Q42" i="13"/>
  <c r="S42" i="13" s="1"/>
  <c r="P42" i="13"/>
  <c r="R42" i="13" s="1"/>
  <c r="L43" i="13" s="1"/>
  <c r="N43" i="13" s="1"/>
  <c r="Q42" i="16"/>
  <c r="S42" i="16" s="1"/>
  <c r="P42" i="16"/>
  <c r="R42" i="16" s="1"/>
  <c r="L43" i="16" s="1"/>
  <c r="N43" i="16" s="1"/>
  <c r="O42" i="9"/>
  <c r="E42" i="4"/>
  <c r="R40" i="4"/>
  <c r="U40" i="3" s="1"/>
  <c r="O41" i="7"/>
  <c r="C41" i="4"/>
  <c r="G41" i="4"/>
  <c r="O41" i="11"/>
  <c r="D41" i="4"/>
  <c r="O41" i="8"/>
  <c r="F41" i="4" l="1"/>
  <c r="O41" i="10"/>
  <c r="H41" i="23"/>
  <c r="N41" i="3" s="1"/>
  <c r="AF41" i="3" s="1"/>
  <c r="X40" i="3"/>
  <c r="Q41" i="21"/>
  <c r="S41" i="21" s="1"/>
  <c r="P41" i="21"/>
  <c r="R41" i="21" s="1"/>
  <c r="L42" i="21" s="1"/>
  <c r="N42" i="21" s="1"/>
  <c r="Q41" i="20"/>
  <c r="S41" i="20" s="1"/>
  <c r="P41" i="20"/>
  <c r="R41" i="20" s="1"/>
  <c r="L42" i="20" s="1"/>
  <c r="N42" i="20" s="1"/>
  <c r="F42" i="23"/>
  <c r="O42" i="19"/>
  <c r="O43" i="18"/>
  <c r="F43" i="22"/>
  <c r="Q42" i="17"/>
  <c r="S42" i="17" s="1"/>
  <c r="P42" i="17"/>
  <c r="R42" i="17" s="1"/>
  <c r="L43" i="17" s="1"/>
  <c r="N43" i="17" s="1"/>
  <c r="Q41" i="15"/>
  <c r="S41" i="15" s="1"/>
  <c r="P41" i="15"/>
  <c r="R41" i="15" s="1"/>
  <c r="L42" i="15" s="1"/>
  <c r="N42" i="15" s="1"/>
  <c r="Q42" i="14"/>
  <c r="S42" i="14" s="1"/>
  <c r="P42" i="14"/>
  <c r="R42" i="14" s="1"/>
  <c r="L43" i="14" s="1"/>
  <c r="N43" i="14" s="1"/>
  <c r="M43" i="13"/>
  <c r="M42" i="23"/>
  <c r="M43" i="16"/>
  <c r="O42" i="22"/>
  <c r="Q42" i="9"/>
  <c r="S42" i="9" s="1"/>
  <c r="P42" i="9"/>
  <c r="R42" i="9" s="1"/>
  <c r="L43" i="9" s="1"/>
  <c r="N43" i="9" s="1"/>
  <c r="Q41" i="11"/>
  <c r="S41" i="11" s="1"/>
  <c r="P41" i="11"/>
  <c r="R41" i="11" s="1"/>
  <c r="L42" i="11" s="1"/>
  <c r="N42" i="11" s="1"/>
  <c r="H41" i="4"/>
  <c r="L41" i="3" s="1"/>
  <c r="AD41" i="3" s="1"/>
  <c r="Q41" i="7"/>
  <c r="S41" i="7" s="1"/>
  <c r="P41" i="7"/>
  <c r="R41" i="7" s="1"/>
  <c r="L42" i="7" s="1"/>
  <c r="N42" i="7" s="1"/>
  <c r="Q41" i="8"/>
  <c r="S41" i="8" s="1"/>
  <c r="P41" i="8"/>
  <c r="R41" i="8" s="1"/>
  <c r="L42" i="8" s="1"/>
  <c r="N42" i="8" s="1"/>
  <c r="Q41" i="10" l="1"/>
  <c r="S41" i="10" s="1"/>
  <c r="P41" i="10"/>
  <c r="R41" i="10" s="1"/>
  <c r="L42" i="10" s="1"/>
  <c r="N42" i="10" s="1"/>
  <c r="M42" i="21"/>
  <c r="Q41" i="23"/>
  <c r="M42" i="20"/>
  <c r="Q41" i="22"/>
  <c r="R41" i="22" s="1"/>
  <c r="V41" i="3" s="1"/>
  <c r="Q42" i="19"/>
  <c r="S42" i="19" s="1"/>
  <c r="P42" i="19"/>
  <c r="R42" i="19" s="1"/>
  <c r="L43" i="19" s="1"/>
  <c r="N43" i="19" s="1"/>
  <c r="Q43" i="18"/>
  <c r="S43" i="18" s="1"/>
  <c r="P43" i="22" s="1"/>
  <c r="P43" i="18"/>
  <c r="R43" i="18" s="1"/>
  <c r="M43" i="17"/>
  <c r="O42" i="23"/>
  <c r="M42" i="15"/>
  <c r="N41" i="23"/>
  <c r="M43" i="14"/>
  <c r="N42" i="22"/>
  <c r="O43" i="13"/>
  <c r="C43" i="23"/>
  <c r="O43" i="16"/>
  <c r="E43" i="22"/>
  <c r="M43" i="9"/>
  <c r="O42" i="4"/>
  <c r="O41" i="3"/>
  <c r="P41" i="3" s="1"/>
  <c r="M42" i="7"/>
  <c r="M41" i="4"/>
  <c r="M42" i="8"/>
  <c r="N41" i="4"/>
  <c r="M42" i="11"/>
  <c r="Q41" i="4"/>
  <c r="P41" i="4" l="1"/>
  <c r="M42" i="10"/>
  <c r="R41" i="23"/>
  <c r="W41" i="3" s="1"/>
  <c r="G42" i="23"/>
  <c r="O42" i="21"/>
  <c r="G42" i="22"/>
  <c r="H42" i="22" s="1"/>
  <c r="M42" i="3" s="1"/>
  <c r="AE42" i="3" s="1"/>
  <c r="O42" i="20"/>
  <c r="M43" i="19"/>
  <c r="P42" i="23"/>
  <c r="O43" i="17"/>
  <c r="E43" i="23"/>
  <c r="D42" i="23"/>
  <c r="O42" i="15"/>
  <c r="O43" i="14"/>
  <c r="D43" i="22"/>
  <c r="Q43" i="13"/>
  <c r="S43" i="13" s="1"/>
  <c r="M43" i="23" s="1"/>
  <c r="P43" i="13"/>
  <c r="R43" i="13" s="1"/>
  <c r="Q43" i="16"/>
  <c r="S43" i="16" s="1"/>
  <c r="O43" i="22" s="1"/>
  <c r="P43" i="16"/>
  <c r="R43" i="16" s="1"/>
  <c r="O43" i="9"/>
  <c r="E43" i="4"/>
  <c r="G42" i="4"/>
  <c r="O42" i="11"/>
  <c r="R41" i="4"/>
  <c r="U41" i="3" s="1"/>
  <c r="D42" i="4"/>
  <c r="O42" i="8"/>
  <c r="C42" i="4"/>
  <c r="O42" i="7"/>
  <c r="O42" i="10" l="1"/>
  <c r="F42" i="4"/>
  <c r="H42" i="23"/>
  <c r="N42" i="3" s="1"/>
  <c r="AF42" i="3" s="1"/>
  <c r="X41" i="3"/>
  <c r="Q42" i="21"/>
  <c r="S42" i="21" s="1"/>
  <c r="P42" i="21"/>
  <c r="R42" i="21" s="1"/>
  <c r="L43" i="21" s="1"/>
  <c r="N43" i="21" s="1"/>
  <c r="Q42" i="20"/>
  <c r="S42" i="20" s="1"/>
  <c r="P42" i="20"/>
  <c r="R42" i="20" s="1"/>
  <c r="L43" i="20" s="1"/>
  <c r="N43" i="20" s="1"/>
  <c r="O43" i="19"/>
  <c r="F43" i="23"/>
  <c r="Q43" i="17"/>
  <c r="S43" i="17" s="1"/>
  <c r="O43" i="23" s="1"/>
  <c r="P43" i="17"/>
  <c r="R43" i="17" s="1"/>
  <c r="Q42" i="15"/>
  <c r="S42" i="15" s="1"/>
  <c r="P42" i="15"/>
  <c r="R42" i="15" s="1"/>
  <c r="L43" i="15" s="1"/>
  <c r="N43" i="15" s="1"/>
  <c r="Q43" i="14"/>
  <c r="S43" i="14" s="1"/>
  <c r="N43" i="22" s="1"/>
  <c r="P43" i="14"/>
  <c r="R43" i="14" s="1"/>
  <c r="H42" i="4"/>
  <c r="L42" i="3" s="1"/>
  <c r="AD42" i="3" s="1"/>
  <c r="Q43" i="9"/>
  <c r="S43" i="9" s="1"/>
  <c r="O43" i="4" s="1"/>
  <c r="P43" i="9"/>
  <c r="R43" i="9" s="1"/>
  <c r="Q42" i="7"/>
  <c r="S42" i="7" s="1"/>
  <c r="P42" i="7"/>
  <c r="R42" i="7" s="1"/>
  <c r="L43" i="7" s="1"/>
  <c r="N43" i="7" s="1"/>
  <c r="Q42" i="8"/>
  <c r="S42" i="8" s="1"/>
  <c r="P42" i="8"/>
  <c r="R42" i="8" s="1"/>
  <c r="L43" i="8" s="1"/>
  <c r="N43" i="8" s="1"/>
  <c r="Q42" i="11"/>
  <c r="S42" i="11" s="1"/>
  <c r="P42" i="11"/>
  <c r="R42" i="11" s="1"/>
  <c r="L43" i="11" s="1"/>
  <c r="N43" i="11" s="1"/>
  <c r="Q42" i="10" l="1"/>
  <c r="S42" i="10" s="1"/>
  <c r="P42" i="10"/>
  <c r="R42" i="10" s="1"/>
  <c r="L43" i="10" s="1"/>
  <c r="N43" i="10" s="1"/>
  <c r="M43" i="21"/>
  <c r="Q42" i="23"/>
  <c r="M43" i="20"/>
  <c r="Q42" i="22"/>
  <c r="R42" i="22" s="1"/>
  <c r="V42" i="3" s="1"/>
  <c r="Q43" i="19"/>
  <c r="S43" i="19" s="1"/>
  <c r="P43" i="23" s="1"/>
  <c r="P43" i="19"/>
  <c r="R43" i="19" s="1"/>
  <c r="M43" i="15"/>
  <c r="N42" i="23"/>
  <c r="O42" i="3"/>
  <c r="P42" i="3" s="1"/>
  <c r="M43" i="8"/>
  <c r="N42" i="4"/>
  <c r="M43" i="11"/>
  <c r="Q42" i="4"/>
  <c r="M43" i="7"/>
  <c r="M42" i="4"/>
  <c r="P42" i="4" l="1"/>
  <c r="M43" i="10"/>
  <c r="R42" i="23"/>
  <c r="W42" i="3" s="1"/>
  <c r="O43" i="21"/>
  <c r="G43" i="23"/>
  <c r="O43" i="20"/>
  <c r="G43" i="22"/>
  <c r="H43" i="22" s="1"/>
  <c r="M43" i="3" s="1"/>
  <c r="AE43" i="3" s="1"/>
  <c r="O43" i="15"/>
  <c r="D43" i="23"/>
  <c r="R42" i="4"/>
  <c r="U42" i="3" s="1"/>
  <c r="O43" i="11"/>
  <c r="G43" i="4"/>
  <c r="O43" i="8"/>
  <c r="D43" i="4"/>
  <c r="C43" i="4"/>
  <c r="O43" i="7"/>
  <c r="O43" i="10" l="1"/>
  <c r="F43" i="4"/>
  <c r="H43" i="23"/>
  <c r="N43" i="3" s="1"/>
  <c r="AF43" i="3" s="1"/>
  <c r="X42" i="3"/>
  <c r="P43" i="21"/>
  <c r="R43" i="21" s="1"/>
  <c r="Q43" i="21"/>
  <c r="S43" i="21" s="1"/>
  <c r="Q43" i="23" s="1"/>
  <c r="Q43" i="20"/>
  <c r="S43" i="20" s="1"/>
  <c r="Q43" i="22" s="1"/>
  <c r="R43" i="22" s="1"/>
  <c r="V43" i="3" s="1"/>
  <c r="P43" i="20"/>
  <c r="R43" i="20" s="1"/>
  <c r="Q43" i="15"/>
  <c r="S43" i="15" s="1"/>
  <c r="N43" i="23" s="1"/>
  <c r="P43" i="15"/>
  <c r="R43" i="15" s="1"/>
  <c r="Q43" i="8"/>
  <c r="S43" i="8" s="1"/>
  <c r="N43" i="4" s="1"/>
  <c r="P43" i="8"/>
  <c r="R43" i="8" s="1"/>
  <c r="Q43" i="7"/>
  <c r="S43" i="7" s="1"/>
  <c r="M43" i="4" s="1"/>
  <c r="P43" i="7"/>
  <c r="R43" i="7" s="1"/>
  <c r="H43" i="4"/>
  <c r="L43" i="3" s="1"/>
  <c r="AD43" i="3" s="1"/>
  <c r="Q43" i="11"/>
  <c r="S43" i="11" s="1"/>
  <c r="Q43" i="4" s="1"/>
  <c r="P43" i="11"/>
  <c r="R43" i="11" s="1"/>
  <c r="Q43" i="10" l="1"/>
  <c r="S43" i="10" s="1"/>
  <c r="P43" i="4" s="1"/>
  <c r="P43" i="10"/>
  <c r="R43" i="10" s="1"/>
  <c r="R43" i="23"/>
  <c r="W43" i="3" s="1"/>
  <c r="O43" i="3"/>
  <c r="P43" i="3" s="1"/>
  <c r="R43" i="4"/>
  <c r="U43" i="3" s="1"/>
  <c r="X43" i="3" l="1"/>
</calcChain>
</file>

<file path=xl/sharedStrings.xml><?xml version="1.0" encoding="utf-8"?>
<sst xmlns="http://schemas.openxmlformats.org/spreadsheetml/2006/main" count="369" uniqueCount="57">
  <si>
    <t>Performance limit L</t>
  </si>
  <si>
    <t>Period</t>
  </si>
  <si>
    <t>Cum. Investment</t>
  </si>
  <si>
    <t>Pt (High)</t>
  </si>
  <si>
    <t>Pt (Medium)</t>
  </si>
  <si>
    <t>Pt (Low)</t>
  </si>
  <si>
    <t>Performance at start</t>
  </si>
  <si>
    <t>Fraction of potential performance at start</t>
  </si>
  <si>
    <t>position parameter a</t>
  </si>
  <si>
    <t>pitch parameter b (response to investment)</t>
  </si>
  <si>
    <t>Legacy Pt (High)</t>
  </si>
  <si>
    <t>Legacy Pt (Medium)</t>
  </si>
  <si>
    <t>Legacy Pt (Low)</t>
  </si>
  <si>
    <t>High-end</t>
  </si>
  <si>
    <t>Medium-end</t>
  </si>
  <si>
    <t>Low-end</t>
  </si>
  <si>
    <t>Total demand</t>
  </si>
  <si>
    <t>Innovators cum. demand</t>
  </si>
  <si>
    <t>Early adopters cum. demand</t>
  </si>
  <si>
    <t>Early majority cum. demand</t>
  </si>
  <si>
    <t>Late majority cum. demand</t>
  </si>
  <si>
    <t>Laggards cum. demand</t>
  </si>
  <si>
    <t>Innovators demand</t>
  </si>
  <si>
    <t>Early adopters demand</t>
  </si>
  <si>
    <t>Early majority demand</t>
  </si>
  <si>
    <t>Late majority demand</t>
  </si>
  <si>
    <t>Laggards demand</t>
  </si>
  <si>
    <t>Total market size</t>
  </si>
  <si>
    <t>Rogers segment size</t>
  </si>
  <si>
    <t>Vertical segment size</t>
  </si>
  <si>
    <t>innovators</t>
  </si>
  <si>
    <t>e. adop.</t>
  </si>
  <si>
    <t xml:space="preserve">e. maj. </t>
  </si>
  <si>
    <t>l. maj.</t>
  </si>
  <si>
    <t>laggards</t>
  </si>
  <si>
    <t>high</t>
  </si>
  <si>
    <t>med</t>
  </si>
  <si>
    <t>low</t>
  </si>
  <si>
    <t>Installed base legacy</t>
  </si>
  <si>
    <t>Installed base new tech</t>
  </si>
  <si>
    <t>Annual substitution rate</t>
  </si>
  <si>
    <t>MCI = 1; MNL = 0</t>
  </si>
  <si>
    <t>Beta perf</t>
  </si>
  <si>
    <t>Beta installed base</t>
  </si>
  <si>
    <t>Legacy tech At</t>
  </si>
  <si>
    <t>New tech At</t>
  </si>
  <si>
    <t>Legacy tech Pt</t>
  </si>
  <si>
    <t>New tech Pt</t>
  </si>
  <si>
    <t>Mkt share legacy tech</t>
  </si>
  <si>
    <t>Mkt share new tech</t>
  </si>
  <si>
    <t>Legacy tech sales</t>
  </si>
  <si>
    <t>New tech sales</t>
  </si>
  <si>
    <t>New tech installed base</t>
  </si>
  <si>
    <t>populations char. are independent from each other</t>
  </si>
  <si>
    <t>i+1 segment can copy from i segment and itself only</t>
  </si>
  <si>
    <t>p strictly decreasing</t>
  </si>
  <si>
    <t>Legacy tech installed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</si>
</sst>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0" fillId="2" borderId="0" xfId="0" applyFill="1"/>
    <xf numFmtId="1" fontId="0" fillId="2" borderId="0" xfId="0" applyNumberFormat="1" applyFill="1"/>
    <xf numFmtId="164" fontId="0" fillId="0" borderId="0" xfId="0" applyNumberFormat="1"/>
    <xf numFmtId="1" fontId="0" fillId="0" borderId="0" xfId="0" applyNumberFormat="1"/>
    <xf numFmtId="164" fontId="0" fillId="0" borderId="1" xfId="0" applyNumberFormat="1" applyBorder="1"/>
    <xf numFmtId="164" fontId="0" fillId="0" borderId="2" xfId="0" applyNumberForma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1" xfId="0" applyBorder="1"/>
    <xf numFmtId="1" fontId="0" fillId="0" borderId="2" xfId="0" applyNumberFormat="1" applyBorder="1"/>
    <xf numFmtId="9" fontId="0" fillId="0" borderId="0" xfId="2" applyFont="1"/>
    <xf numFmtId="1" fontId="0" fillId="0" borderId="1" xfId="0" applyNumberFormat="1" applyBorder="1"/>
    <xf numFmtId="2" fontId="0" fillId="0" borderId="0" xfId="0" applyNumberFormat="1"/>
    <xf numFmtId="1" fontId="0" fillId="0" borderId="0" xfId="2" applyNumberFormat="1" applyFont="1"/>
    <xf numFmtId="165" fontId="0" fillId="2" borderId="0" xfId="0" applyNumberFormat="1" applyFill="1"/>
    <xf numFmtId="9" fontId="0" fillId="2" borderId="0" xfId="0" applyNumberFormat="1" applyFill="1"/>
    <xf numFmtId="0" fontId="2" fillId="0" borderId="0" xfId="0" applyFont="1"/>
    <xf numFmtId="165" fontId="0" fillId="0" borderId="6" xfId="0" applyNumberFormat="1" applyBorder="1"/>
    <xf numFmtId="9" fontId="2" fillId="0" borderId="0" xfId="0" applyNumberFormat="1" applyFont="1"/>
    <xf numFmtId="10" fontId="2" fillId="0" borderId="0" xfId="0" applyNumberFormat="1" applyFont="1"/>
    <xf numFmtId="2" fontId="0" fillId="0" borderId="4" xfId="0" applyNumberFormat="1" applyBorder="1"/>
    <xf numFmtId="1" fontId="0" fillId="0" borderId="4" xfId="2" applyNumberFormat="1" applyFont="1" applyBorder="1"/>
    <xf numFmtId="1" fontId="0" fillId="0" borderId="4" xfId="0" applyNumberFormat="1" applyBorder="1"/>
    <xf numFmtId="2" fontId="0" fillId="0" borderId="0" xfId="2" applyNumberFormat="1" applyFont="1"/>
    <xf numFmtId="2" fontId="0" fillId="0" borderId="4" xfId="2" applyNumberFormat="1" applyFont="1" applyBorder="1"/>
    <xf numFmtId="0" fontId="3" fillId="0" borderId="0" xfId="0" applyFont="1"/>
    <xf numFmtId="0" fontId="0" fillId="0" borderId="0" xfId="0" applyAlignment="1">
      <alignment wrapText="1"/>
    </xf>
    <xf numFmtId="1" fontId="0" fillId="2" borderId="0" xfId="2" applyNumberFormat="1" applyFont="1" applyFill="1"/>
    <xf numFmtId="9" fontId="0" fillId="0" borderId="0" xfId="1" applyFont="1"/>
    <xf numFmtId="2" fontId="0" fillId="0" borderId="0" xfId="1" applyNumberFormat="1" applyFont="1"/>
    <xf numFmtId="2" fontId="0" fillId="0" borderId="4" xfId="1" applyNumberFormat="1" applyFont="1" applyBorder="1"/>
    <xf numFmtId="9" fontId="0" fillId="0" borderId="4" xfId="1" applyFont="1" applyBorder="1"/>
    <xf numFmtId="164" fontId="2" fillId="0" borderId="2" xfId="0" applyNumberFormat="1" applyFont="1" applyBorder="1"/>
    <xf numFmtId="164" fontId="2" fillId="0" borderId="1" xfId="0" applyNumberFormat="1" applyFont="1" applyBorder="1"/>
    <xf numFmtId="164" fontId="2" fillId="0" borderId="0" xfId="0" applyNumberFormat="1" applyFont="1"/>
    <xf numFmtId="9" fontId="0" fillId="0" borderId="6" xfId="0" applyNumberFormat="1" applyBorder="1"/>
    <xf numFmtId="165" fontId="0" fillId="0" borderId="0" xfId="0" applyNumberFormat="1"/>
  </cellXfs>
  <cellStyles count="3">
    <cellStyle name="Normale" xfId="0" builtinId="0"/>
    <cellStyle name="Percentuale" xfId="1" builtinId="5"/>
    <cellStyle name="Percentuale 2" xfId="2" xr:uid="{08EF05E3-F461-4DEA-A891-31B6207692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Performance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'Performance evolution'!$K$2</c:f>
              <c:strCache>
                <c:ptCount val="1"/>
                <c:pt idx="0">
                  <c:v>Pt (High)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'Performance evolution'!$K$3:$K$44</c:f>
              <c:numCache>
                <c:formatCode>0.000</c:formatCode>
                <c:ptCount val="42"/>
                <c:pt idx="0">
                  <c:v>1.2</c:v>
                </c:pt>
                <c:pt idx="1">
                  <c:v>1.2291086568948935</c:v>
                </c:pt>
                <c:pt idx="2">
                  <c:v>1.264378998950225</c:v>
                </c:pt>
                <c:pt idx="3">
                  <c:v>1.3078336144367058</c:v>
                </c:pt>
                <c:pt idx="4">
                  <c:v>1.3621450221527003</c:v>
                </c:pt>
                <c:pt idx="5">
                  <c:v>1.430599809976395</c:v>
                </c:pt>
                <c:pt idx="6">
                  <c:v>1.5165249073594738</c:v>
                </c:pt>
                <c:pt idx="7">
                  <c:v>1.6213331193615059</c:v>
                </c:pt>
                <c:pt idx="8">
                  <c:v>1.740110185666</c:v>
                </c:pt>
                <c:pt idx="9">
                  <c:v>1.8560384383293402</c:v>
                </c:pt>
                <c:pt idx="10">
                  <c:v>1.9430155394294428</c:v>
                </c:pt>
                <c:pt idx="11">
                  <c:v>1.9863284552226186</c:v>
                </c:pt>
                <c:pt idx="12">
                  <c:v>1.9983953604105191</c:v>
                </c:pt>
                <c:pt idx="13">
                  <c:v>1.9999303964072443</c:v>
                </c:pt>
                <c:pt idx="14">
                  <c:v>1.99999921654143</c:v>
                </c:pt>
                <c:pt idx="15">
                  <c:v>1.9999999984862682</c:v>
                </c:pt>
                <c:pt idx="16">
                  <c:v>1.9999999999996811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3A-49FD-B174-B51C2843217E}"/>
            </c:ext>
          </c:extLst>
        </c:ser>
        <c:ser>
          <c:idx val="1"/>
          <c:order val="1"/>
          <c:tx>
            <c:strRef>
              <c:f>'Performance evolution'!$L$2</c:f>
              <c:strCache>
                <c:ptCount val="1"/>
                <c:pt idx="0">
                  <c:v>Legacy Pt (High)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'Performance evolution'!$L$3:$L$44</c:f>
              <c:numCache>
                <c:formatCode>0.000</c:formatCode>
                <c:ptCount val="42"/>
                <c:pt idx="0">
                  <c:v>1.5</c:v>
                </c:pt>
                <c:pt idx="1">
                  <c:v>1.5</c:v>
                </c:pt>
                <c:pt idx="2">
                  <c:v>1.5</c:v>
                </c:pt>
                <c:pt idx="3">
                  <c:v>1.5</c:v>
                </c:pt>
                <c:pt idx="4">
                  <c:v>1.5</c:v>
                </c:pt>
                <c:pt idx="5">
                  <c:v>1.5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1.5</c:v>
                </c:pt>
                <c:pt idx="10">
                  <c:v>1.5</c:v>
                </c:pt>
                <c:pt idx="11">
                  <c:v>1.5</c:v>
                </c:pt>
                <c:pt idx="12">
                  <c:v>1.5</c:v>
                </c:pt>
                <c:pt idx="13">
                  <c:v>1.5</c:v>
                </c:pt>
                <c:pt idx="14">
                  <c:v>1.5</c:v>
                </c:pt>
                <c:pt idx="15">
                  <c:v>1.5</c:v>
                </c:pt>
                <c:pt idx="16">
                  <c:v>1.5</c:v>
                </c:pt>
                <c:pt idx="17">
                  <c:v>1.5</c:v>
                </c:pt>
                <c:pt idx="18">
                  <c:v>1.5</c:v>
                </c:pt>
                <c:pt idx="19">
                  <c:v>1.5</c:v>
                </c:pt>
                <c:pt idx="20">
                  <c:v>1.5</c:v>
                </c:pt>
                <c:pt idx="21">
                  <c:v>1.5</c:v>
                </c:pt>
                <c:pt idx="22">
                  <c:v>1.5</c:v>
                </c:pt>
                <c:pt idx="23">
                  <c:v>1.5</c:v>
                </c:pt>
                <c:pt idx="24">
                  <c:v>1.5</c:v>
                </c:pt>
                <c:pt idx="25">
                  <c:v>1.5</c:v>
                </c:pt>
                <c:pt idx="26">
                  <c:v>1.5</c:v>
                </c:pt>
                <c:pt idx="27">
                  <c:v>1.5</c:v>
                </c:pt>
                <c:pt idx="28">
                  <c:v>1.5</c:v>
                </c:pt>
                <c:pt idx="29">
                  <c:v>1.5</c:v>
                </c:pt>
                <c:pt idx="30">
                  <c:v>1.5</c:v>
                </c:pt>
                <c:pt idx="31">
                  <c:v>1.5</c:v>
                </c:pt>
                <c:pt idx="32">
                  <c:v>1.5</c:v>
                </c:pt>
                <c:pt idx="33">
                  <c:v>1.5</c:v>
                </c:pt>
                <c:pt idx="34">
                  <c:v>1.5</c:v>
                </c:pt>
                <c:pt idx="35">
                  <c:v>1.5</c:v>
                </c:pt>
                <c:pt idx="36">
                  <c:v>1.5</c:v>
                </c:pt>
                <c:pt idx="37">
                  <c:v>1.5</c:v>
                </c:pt>
                <c:pt idx="38">
                  <c:v>1.5</c:v>
                </c:pt>
                <c:pt idx="39">
                  <c:v>1.5</c:v>
                </c:pt>
                <c:pt idx="40">
                  <c:v>1.5</c:v>
                </c:pt>
                <c:pt idx="41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3A-49FD-B174-B51C2843217E}"/>
            </c:ext>
          </c:extLst>
        </c:ser>
        <c:ser>
          <c:idx val="2"/>
          <c:order val="2"/>
          <c:tx>
            <c:strRef>
              <c:f>'Performance evolution'!$M$2</c:f>
              <c:strCache>
                <c:ptCount val="1"/>
                <c:pt idx="0">
                  <c:v>Pt (Medium)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'Performance evolution'!$M$3:$M$44</c:f>
              <c:numCache>
                <c:formatCode>0.000</c:formatCode>
                <c:ptCount val="42"/>
                <c:pt idx="0">
                  <c:v>0.7</c:v>
                </c:pt>
                <c:pt idx="1">
                  <c:v>0.70073936043929963</c:v>
                </c:pt>
                <c:pt idx="2">
                  <c:v>0.70164925751904428</c:v>
                </c:pt>
                <c:pt idx="3">
                  <c:v>0.70279571674910446</c:v>
                </c:pt>
                <c:pt idx="4">
                  <c:v>0.70427739545672952</c:v>
                </c:pt>
                <c:pt idx="5">
                  <c:v>0.70624428096202863</c:v>
                </c:pt>
                <c:pt idx="6">
                  <c:v>0.70892759434576902</c:v>
                </c:pt>
                <c:pt idx="7">
                  <c:v>0.71268678079110181</c:v>
                </c:pt>
                <c:pt idx="8">
                  <c:v>0.71808062993162147</c:v>
                </c:pt>
                <c:pt idx="9">
                  <c:v>0.72596782174007313</c:v>
                </c:pt>
                <c:pt idx="10">
                  <c:v>0.73763289084896821</c:v>
                </c:pt>
                <c:pt idx="11">
                  <c:v>0.75491011595671531</c:v>
                </c:pt>
                <c:pt idx="12">
                  <c:v>0.78023418652312582</c:v>
                </c:pt>
                <c:pt idx="13">
                  <c:v>0.81648113976307224</c:v>
                </c:pt>
                <c:pt idx="14">
                  <c:v>0.8663848384624977</c:v>
                </c:pt>
                <c:pt idx="15">
                  <c:v>0.9312779170527814</c:v>
                </c:pt>
                <c:pt idx="16">
                  <c:v>1.0091281544662325</c:v>
                </c:pt>
                <c:pt idx="17">
                  <c:v>1.0927418442311179</c:v>
                </c:pt>
                <c:pt idx="18">
                  <c:v>1.1704115563641841</c:v>
                </c:pt>
                <c:pt idx="19">
                  <c:v>1.2307889091354312</c:v>
                </c:pt>
                <c:pt idx="20">
                  <c:v>1.2691154816061527</c:v>
                </c:pt>
                <c:pt idx="21">
                  <c:v>1.2886994883642375</c:v>
                </c:pt>
                <c:pt idx="22">
                  <c:v>1.2966780936833935</c:v>
                </c:pt>
                <c:pt idx="23">
                  <c:v>1.2992363112763423</c:v>
                </c:pt>
                <c:pt idx="24">
                  <c:v>1.2998676439925723</c:v>
                </c:pt>
                <c:pt idx="25">
                  <c:v>1.2999835350969724</c:v>
                </c:pt>
                <c:pt idx="26">
                  <c:v>1.2999986224740572</c:v>
                </c:pt>
                <c:pt idx="27">
                  <c:v>1.2999999289600905</c:v>
                </c:pt>
                <c:pt idx="28">
                  <c:v>1.2999999979953283</c:v>
                </c:pt>
                <c:pt idx="29">
                  <c:v>1.2999999999737946</c:v>
                </c:pt>
                <c:pt idx="30">
                  <c:v>1.299999999999875</c:v>
                </c:pt>
                <c:pt idx="31">
                  <c:v>1.2999999999999998</c:v>
                </c:pt>
                <c:pt idx="32">
                  <c:v>1.3</c:v>
                </c:pt>
                <c:pt idx="33">
                  <c:v>1.3</c:v>
                </c:pt>
                <c:pt idx="34">
                  <c:v>1.3</c:v>
                </c:pt>
                <c:pt idx="35">
                  <c:v>1.3</c:v>
                </c:pt>
                <c:pt idx="36">
                  <c:v>1.3</c:v>
                </c:pt>
                <c:pt idx="37">
                  <c:v>1.3</c:v>
                </c:pt>
                <c:pt idx="38">
                  <c:v>1.3</c:v>
                </c:pt>
                <c:pt idx="39">
                  <c:v>1.3</c:v>
                </c:pt>
                <c:pt idx="40">
                  <c:v>1.3</c:v>
                </c:pt>
                <c:pt idx="41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3A-49FD-B174-B51C2843217E}"/>
            </c:ext>
          </c:extLst>
        </c:ser>
        <c:ser>
          <c:idx val="3"/>
          <c:order val="3"/>
          <c:tx>
            <c:strRef>
              <c:f>'Performance evolution'!$N$2</c:f>
              <c:strCache>
                <c:ptCount val="1"/>
                <c:pt idx="0">
                  <c:v>Legacy Pt (Medium)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'Performance evolution'!$N$3:$N$44</c:f>
              <c:numCache>
                <c:formatCode>0.000</c:formatCode>
                <c:ptCount val="42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  <c:pt idx="24">
                  <c:v>0.9</c:v>
                </c:pt>
                <c:pt idx="25">
                  <c:v>0.9</c:v>
                </c:pt>
                <c:pt idx="26">
                  <c:v>0.9</c:v>
                </c:pt>
                <c:pt idx="27">
                  <c:v>0.9</c:v>
                </c:pt>
                <c:pt idx="28">
                  <c:v>0.9</c:v>
                </c:pt>
                <c:pt idx="29">
                  <c:v>0.9</c:v>
                </c:pt>
                <c:pt idx="30">
                  <c:v>0.9</c:v>
                </c:pt>
                <c:pt idx="31">
                  <c:v>0.9</c:v>
                </c:pt>
                <c:pt idx="32">
                  <c:v>0.9</c:v>
                </c:pt>
                <c:pt idx="33">
                  <c:v>0.9</c:v>
                </c:pt>
                <c:pt idx="34">
                  <c:v>0.9</c:v>
                </c:pt>
                <c:pt idx="35">
                  <c:v>0.9</c:v>
                </c:pt>
                <c:pt idx="36">
                  <c:v>0.9</c:v>
                </c:pt>
                <c:pt idx="37">
                  <c:v>0.9</c:v>
                </c:pt>
                <c:pt idx="38">
                  <c:v>0.9</c:v>
                </c:pt>
                <c:pt idx="39">
                  <c:v>0.9</c:v>
                </c:pt>
                <c:pt idx="40">
                  <c:v>0.9</c:v>
                </c:pt>
                <c:pt idx="41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3A-49FD-B174-B51C2843217E}"/>
            </c:ext>
          </c:extLst>
        </c:ser>
        <c:ser>
          <c:idx val="4"/>
          <c:order val="4"/>
          <c:tx>
            <c:strRef>
              <c:f>'Performance evolution'!$O$2</c:f>
              <c:strCache>
                <c:ptCount val="1"/>
                <c:pt idx="0">
                  <c:v>Pt (Low)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'Performance evolution'!$O$3:$O$44</c:f>
              <c:numCache>
                <c:formatCode>0.000</c:formatCode>
                <c:ptCount val="42"/>
                <c:pt idx="0">
                  <c:v>0.35</c:v>
                </c:pt>
                <c:pt idx="1">
                  <c:v>0.35005340297732601</c:v>
                </c:pt>
                <c:pt idx="2">
                  <c:v>0.35011913668853151</c:v>
                </c:pt>
                <c:pt idx="3">
                  <c:v>0.35020198133884467</c:v>
                </c:pt>
                <c:pt idx="4">
                  <c:v>0.35030908483235074</c:v>
                </c:pt>
                <c:pt idx="5">
                  <c:v>0.35045132515774075</c:v>
                </c:pt>
                <c:pt idx="6">
                  <c:v>0.35064549713187265</c:v>
                </c:pt>
                <c:pt idx="7">
                  <c:v>0.35091776966330079</c:v>
                </c:pt>
                <c:pt idx="8">
                  <c:v>0.35130897714690762</c:v>
                </c:pt>
                <c:pt idx="9">
                  <c:v>0.35188227151452856</c:v>
                </c:pt>
                <c:pt idx="10">
                  <c:v>0.35273322807550261</c:v>
                </c:pt>
                <c:pt idx="11">
                  <c:v>0.35400142942639357</c:v>
                </c:pt>
                <c:pt idx="12">
                  <c:v>0.3558809650348565</c:v>
                </c:pt>
                <c:pt idx="13">
                  <c:v>0.35862605175870127</c:v>
                </c:pt>
                <c:pt idx="14">
                  <c:v>0.36254844486043669</c:v>
                </c:pt>
                <c:pt idx="15">
                  <c:v>0.3680059133258331</c:v>
                </c:pt>
                <c:pt idx="16">
                  <c:v>0.37538421798163596</c:v>
                </c:pt>
                <c:pt idx="17">
                  <c:v>0.38507621050854096</c:v>
                </c:pt>
                <c:pt idx="18">
                  <c:v>0.39745978088552425</c:v>
                </c:pt>
                <c:pt idx="19">
                  <c:v>0.41287262138103514</c:v>
                </c:pt>
                <c:pt idx="20">
                  <c:v>0.43157823334998568</c:v>
                </c:pt>
                <c:pt idx="21">
                  <c:v>0.45371587937809404</c:v>
                </c:pt>
                <c:pt idx="22">
                  <c:v>0.47922853631479712</c:v>
                </c:pt>
                <c:pt idx="23">
                  <c:v>0.50776918399768733</c:v>
                </c:pt>
                <c:pt idx="24">
                  <c:v>0.53859952516181597</c:v>
                </c:pt>
                <c:pt idx="25">
                  <c:v>0.57051742472038192</c:v>
                </c:pt>
                <c:pt idx="26">
                  <c:v>0.6018736156436042</c:v>
                </c:pt>
                <c:pt idx="27">
                  <c:v>0.63074450222956568</c:v>
                </c:pt>
                <c:pt idx="28">
                  <c:v>0.65528661742566952</c:v>
                </c:pt>
                <c:pt idx="29">
                  <c:v>0.67419874735401064</c:v>
                </c:pt>
                <c:pt idx="30">
                  <c:v>0.68710759173267699</c:v>
                </c:pt>
                <c:pt idx="31">
                  <c:v>0.69466920313602332</c:v>
                </c:pt>
                <c:pt idx="32">
                  <c:v>0.69829669236897796</c:v>
                </c:pt>
                <c:pt idx="33">
                  <c:v>0.69962173482616641</c:v>
                </c:pt>
                <c:pt idx="34">
                  <c:v>0.69995041233980582</c:v>
                </c:pt>
                <c:pt idx="35">
                  <c:v>0.69999696762051866</c:v>
                </c:pt>
                <c:pt idx="36">
                  <c:v>0.69999993446930997</c:v>
                </c:pt>
                <c:pt idx="37">
                  <c:v>0.69999999958291803</c:v>
                </c:pt>
                <c:pt idx="38">
                  <c:v>0.69999999999914364</c:v>
                </c:pt>
                <c:pt idx="39">
                  <c:v>0.69999999999999918</c:v>
                </c:pt>
                <c:pt idx="40">
                  <c:v>0.7</c:v>
                </c:pt>
                <c:pt idx="41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3A-49FD-B174-B51C2843217E}"/>
            </c:ext>
          </c:extLst>
        </c:ser>
        <c:ser>
          <c:idx val="5"/>
          <c:order val="5"/>
          <c:tx>
            <c:strRef>
              <c:f>'Performance evolution'!$P$2</c:f>
              <c:strCache>
                <c:ptCount val="1"/>
                <c:pt idx="0">
                  <c:v>Legacy Pt (Low)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'Performance evolution'!$P$3:$P$44</c:f>
              <c:numCache>
                <c:formatCode>General</c:formatCode>
                <c:ptCount val="42"/>
                <c:pt idx="0">
                  <c:v>0.45</c:v>
                </c:pt>
                <c:pt idx="1">
                  <c:v>0.45</c:v>
                </c:pt>
                <c:pt idx="2">
                  <c:v>0.45</c:v>
                </c:pt>
                <c:pt idx="3">
                  <c:v>0.45</c:v>
                </c:pt>
                <c:pt idx="4">
                  <c:v>0.45</c:v>
                </c:pt>
                <c:pt idx="5">
                  <c:v>0.45</c:v>
                </c:pt>
                <c:pt idx="6">
                  <c:v>0.45</c:v>
                </c:pt>
                <c:pt idx="7">
                  <c:v>0.45</c:v>
                </c:pt>
                <c:pt idx="8">
                  <c:v>0.45</c:v>
                </c:pt>
                <c:pt idx="9">
                  <c:v>0.45</c:v>
                </c:pt>
                <c:pt idx="10">
                  <c:v>0.45</c:v>
                </c:pt>
                <c:pt idx="11">
                  <c:v>0.45</c:v>
                </c:pt>
                <c:pt idx="12">
                  <c:v>0.45</c:v>
                </c:pt>
                <c:pt idx="13">
                  <c:v>0.45</c:v>
                </c:pt>
                <c:pt idx="14">
                  <c:v>0.45</c:v>
                </c:pt>
                <c:pt idx="15">
                  <c:v>0.45</c:v>
                </c:pt>
                <c:pt idx="16">
                  <c:v>0.45</c:v>
                </c:pt>
                <c:pt idx="17">
                  <c:v>0.45</c:v>
                </c:pt>
                <c:pt idx="18">
                  <c:v>0.45</c:v>
                </c:pt>
                <c:pt idx="19">
                  <c:v>0.45</c:v>
                </c:pt>
                <c:pt idx="20">
                  <c:v>0.45</c:v>
                </c:pt>
                <c:pt idx="21">
                  <c:v>0.45</c:v>
                </c:pt>
                <c:pt idx="22">
                  <c:v>0.45</c:v>
                </c:pt>
                <c:pt idx="23">
                  <c:v>0.45</c:v>
                </c:pt>
                <c:pt idx="24">
                  <c:v>0.45</c:v>
                </c:pt>
                <c:pt idx="25">
                  <c:v>0.45</c:v>
                </c:pt>
                <c:pt idx="26">
                  <c:v>0.45</c:v>
                </c:pt>
                <c:pt idx="27">
                  <c:v>0.45</c:v>
                </c:pt>
                <c:pt idx="28">
                  <c:v>0.45</c:v>
                </c:pt>
                <c:pt idx="29">
                  <c:v>0.45</c:v>
                </c:pt>
                <c:pt idx="30">
                  <c:v>0.45</c:v>
                </c:pt>
                <c:pt idx="31">
                  <c:v>0.45</c:v>
                </c:pt>
                <c:pt idx="32">
                  <c:v>0.45</c:v>
                </c:pt>
                <c:pt idx="33">
                  <c:v>0.45</c:v>
                </c:pt>
                <c:pt idx="34">
                  <c:v>0.45</c:v>
                </c:pt>
                <c:pt idx="35">
                  <c:v>0.45</c:v>
                </c:pt>
                <c:pt idx="36">
                  <c:v>0.45</c:v>
                </c:pt>
                <c:pt idx="37">
                  <c:v>0.45</c:v>
                </c:pt>
                <c:pt idx="38">
                  <c:v>0.45</c:v>
                </c:pt>
                <c:pt idx="39">
                  <c:v>0.45</c:v>
                </c:pt>
                <c:pt idx="40">
                  <c:v>0.45</c:v>
                </c:pt>
                <c:pt idx="41">
                  <c:v>0.45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3A-49FD-B174-B51C284321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9927199"/>
        <c:axId val="1318539087"/>
      </c:lineChart>
      <c:catAx>
        <c:axId val="151992719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18539087"/>
        <c:crosses val="autoZero"/>
        <c:auto val="1"/>
        <c:lblAlgn val="ctr"/>
        <c:lblOffset val="100"/>
        <c:noMultiLvlLbl val="0"/>
      </c:catAx>
      <c:valAx>
        <c:axId val="1318539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271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Demand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'Low-end market'!$M$2</c:f>
              <c:strCache>
                <c:ptCount val="1"/>
                <c:pt idx="0">
                  <c:v>Innovators demand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market'!$M$3:$M$43</c:f>
              <c:numCache>
                <c:formatCode>0</c:formatCode>
                <c:ptCount val="41"/>
                <c:pt idx="0">
                  <c:v>111.14745608180908</c:v>
                </c:pt>
                <c:pt idx="1">
                  <c:v>214.10096137566393</c:v>
                </c:pt>
                <c:pt idx="2">
                  <c:v>306.43129435649058</c:v>
                </c:pt>
                <c:pt idx="3">
                  <c:v>378.30765053261928</c:v>
                </c:pt>
                <c:pt idx="4">
                  <c:v>433.50835040285284</c:v>
                </c:pt>
                <c:pt idx="5">
                  <c:v>476.78472875064818</c:v>
                </c:pt>
                <c:pt idx="6">
                  <c:v>511.67399068770254</c:v>
                </c:pt>
                <c:pt idx="7">
                  <c:v>540.70522168341984</c:v>
                </c:pt>
                <c:pt idx="8">
                  <c:v>565.81307922720225</c:v>
                </c:pt>
                <c:pt idx="9">
                  <c:v>588.66971205066898</c:v>
                </c:pt>
                <c:pt idx="10">
                  <c:v>610.95089273159454</c:v>
                </c:pt>
                <c:pt idx="11">
                  <c:v>634.57304049208608</c:v>
                </c:pt>
                <c:pt idx="12">
                  <c:v>661.92007505714673</c:v>
                </c:pt>
                <c:pt idx="13">
                  <c:v>696.065021625957</c:v>
                </c:pt>
                <c:pt idx="14">
                  <c:v>740.9911497499827</c:v>
                </c:pt>
                <c:pt idx="15">
                  <c:v>801.82616623564729</c:v>
                </c:pt>
                <c:pt idx="16">
                  <c:v>885.09369715201217</c:v>
                </c:pt>
                <c:pt idx="17">
                  <c:v>998.91431877593357</c:v>
                </c:pt>
                <c:pt idx="18">
                  <c:v>1152.9069625940076</c:v>
                </c:pt>
                <c:pt idx="19">
                  <c:v>1357.2351917671233</c:v>
                </c:pt>
                <c:pt idx="20">
                  <c:v>1619.9478125044373</c:v>
                </c:pt>
                <c:pt idx="21">
                  <c:v>1942.0344523223346</c:v>
                </c:pt>
                <c:pt idx="22">
                  <c:v>2311.4437262798533</c:v>
                </c:pt>
                <c:pt idx="23">
                  <c:v>2700.5830819304711</c:v>
                </c:pt>
                <c:pt idx="24">
                  <c:v>3072.5477592945977</c:v>
                </c:pt>
                <c:pt idx="25">
                  <c:v>3394.7271803125918</c:v>
                </c:pt>
                <c:pt idx="26">
                  <c:v>3650.0709418482693</c:v>
                </c:pt>
                <c:pt idx="27">
                  <c:v>3838.3790417424866</c:v>
                </c:pt>
                <c:pt idx="28">
                  <c:v>3969.9369722702118</c:v>
                </c:pt>
                <c:pt idx="29">
                  <c:v>4058.3170746627125</c:v>
                </c:pt>
                <c:pt idx="30">
                  <c:v>4116.1070894644263</c:v>
                </c:pt>
                <c:pt idx="31">
                  <c:v>4153.4778813613539</c:v>
                </c:pt>
                <c:pt idx="32">
                  <c:v>4178.1549684084057</c:v>
                </c:pt>
                <c:pt idx="33">
                  <c:v>4195.6700814770647</c:v>
                </c:pt>
                <c:pt idx="34">
                  <c:v>4209.5192769266332</c:v>
                </c:pt>
                <c:pt idx="35">
                  <c:v>4221.4475050556639</c:v>
                </c:pt>
                <c:pt idx="36">
                  <c:v>4232.0846477423001</c:v>
                </c:pt>
                <c:pt idx="37">
                  <c:v>4241.6310805519743</c:v>
                </c:pt>
                <c:pt idx="38">
                  <c:v>4250.1959397967048</c:v>
                </c:pt>
                <c:pt idx="39">
                  <c:v>4257.8700555893038</c:v>
                </c:pt>
                <c:pt idx="40">
                  <c:v>4264.7346733524018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9C-4ED3-8B47-BE9BB86C6DF7}"/>
            </c:ext>
          </c:extLst>
        </c:ser>
        <c:ser>
          <c:idx val="1"/>
          <c:order val="1"/>
          <c:tx>
            <c:strRef>
              <c:f>'Low-end market'!$N$2</c:f>
              <c:strCache>
                <c:ptCount val="1"/>
                <c:pt idx="0">
                  <c:v>Early adopters demand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market'!$N$3:$N$43</c:f>
              <c:numCache>
                <c:formatCode>0</c:formatCode>
                <c:ptCount val="41"/>
                <c:pt idx="0">
                  <c:v>334.33994816589149</c:v>
                </c:pt>
                <c:pt idx="1">
                  <c:v>640.94606079462358</c:v>
                </c:pt>
                <c:pt idx="2">
                  <c:v>996.48853480232015</c:v>
                </c:pt>
                <c:pt idx="3">
                  <c:v>1344.2034699257392</c:v>
                </c:pt>
                <c:pt idx="4">
                  <c:v>1657.7565091869185</c:v>
                </c:pt>
                <c:pt idx="5">
                  <c:v>1931.7124376235497</c:v>
                </c:pt>
                <c:pt idx="6">
                  <c:v>2169.2482585778339</c:v>
                </c:pt>
                <c:pt idx="7">
                  <c:v>2376.0767472092252</c:v>
                </c:pt>
                <c:pt idx="8">
                  <c:v>2558.3046152721545</c:v>
                </c:pt>
                <c:pt idx="9">
                  <c:v>2721.9780430885276</c:v>
                </c:pt>
                <c:pt idx="10">
                  <c:v>2873.2856314288101</c:v>
                </c:pt>
                <c:pt idx="11">
                  <c:v>3019.0129909705229</c:v>
                </c:pt>
                <c:pt idx="12">
                  <c:v>3167.0659496763001</c:v>
                </c:pt>
                <c:pt idx="13">
                  <c:v>3326.9406299403354</c:v>
                </c:pt>
                <c:pt idx="14">
                  <c:v>3510.0484331551929</c:v>
                </c:pt>
                <c:pt idx="15">
                  <c:v>3729.8494158501853</c:v>
                </c:pt>
                <c:pt idx="16">
                  <c:v>4001.7801983682361</c:v>
                </c:pt>
                <c:pt idx="17">
                  <c:v>4342.9149576881046</c:v>
                </c:pt>
                <c:pt idx="18">
                  <c:v>4771.1347359699193</c:v>
                </c:pt>
                <c:pt idx="19">
                  <c:v>5303.3508961604939</c:v>
                </c:pt>
                <c:pt idx="20">
                  <c:v>5952.1974136629524</c:v>
                </c:pt>
                <c:pt idx="21">
                  <c:v>6720.8875396968042</c:v>
                </c:pt>
                <c:pt idx="22">
                  <c:v>7597.0177749112654</c:v>
                </c:pt>
                <c:pt idx="23">
                  <c:v>8547.9931097134267</c:v>
                </c:pt>
                <c:pt idx="24">
                  <c:v>9522.1622393702346</c:v>
                </c:pt>
                <c:pt idx="25">
                  <c:v>10458.229239746017</c:v>
                </c:pt>
                <c:pt idx="26">
                  <c:v>11300.321285516586</c:v>
                </c:pt>
                <c:pt idx="27">
                  <c:v>12011.32633103375</c:v>
                </c:pt>
                <c:pt idx="28">
                  <c:v>12578.143785770542</c:v>
                </c:pt>
                <c:pt idx="29">
                  <c:v>13008.455404429966</c:v>
                </c:pt>
                <c:pt idx="30">
                  <c:v>13323.278029542591</c:v>
                </c:pt>
                <c:pt idx="31">
                  <c:v>13549.540284299101</c:v>
                </c:pt>
                <c:pt idx="32">
                  <c:v>13714.346320180481</c:v>
                </c:pt>
                <c:pt idx="33">
                  <c:v>13840.741777693323</c:v>
                </c:pt>
                <c:pt idx="34">
                  <c:v>13944.896450993199</c:v>
                </c:pt>
                <c:pt idx="35">
                  <c:v>14035.604968708914</c:v>
                </c:pt>
                <c:pt idx="36">
                  <c:v>14116.519270034507</c:v>
                </c:pt>
                <c:pt idx="37">
                  <c:v>14189.164200984354</c:v>
                </c:pt>
                <c:pt idx="38">
                  <c:v>14254.521994960351</c:v>
                </c:pt>
                <c:pt idx="39">
                  <c:v>14313.398439187185</c:v>
                </c:pt>
                <c:pt idx="40">
                  <c:v>14366.482067503122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9C-4ED3-8B47-BE9BB86C6DF7}"/>
            </c:ext>
          </c:extLst>
        </c:ser>
        <c:ser>
          <c:idx val="2"/>
          <c:order val="2"/>
          <c:tx>
            <c:strRef>
              <c:f>'Low-end market'!$O$2</c:f>
              <c:strCache>
                <c:ptCount val="1"/>
                <c:pt idx="0">
                  <c:v>Early majority demand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market'!$O$3:$O$43</c:f>
              <c:numCache>
                <c:formatCode>0</c:formatCode>
                <c:ptCount val="41"/>
                <c:pt idx="0">
                  <c:v>403.51684547466846</c:v>
                </c:pt>
                <c:pt idx="1">
                  <c:v>709.71994412197466</c:v>
                </c:pt>
                <c:pt idx="2">
                  <c:v>1106.9591254653028</c:v>
                </c:pt>
                <c:pt idx="3">
                  <c:v>1558.4364805723458</c:v>
                </c:pt>
                <c:pt idx="4">
                  <c:v>2026.5181482571963</c:v>
                </c:pt>
                <c:pt idx="5">
                  <c:v>2484.5166876891726</c:v>
                </c:pt>
                <c:pt idx="6">
                  <c:v>2917.7987426196355</c:v>
                </c:pt>
                <c:pt idx="7">
                  <c:v>3320.5355131596611</c:v>
                </c:pt>
                <c:pt idx="8">
                  <c:v>3692.3602767146685</c:v>
                </c:pt>
                <c:pt idx="9">
                  <c:v>4036.1792386759657</c:v>
                </c:pt>
                <c:pt idx="10">
                  <c:v>4357.0739978259162</c:v>
                </c:pt>
                <c:pt idx="11">
                  <c:v>4661.9464808796092</c:v>
                </c:pt>
                <c:pt idx="12">
                  <c:v>4959.5723004648671</c:v>
                </c:pt>
                <c:pt idx="13">
                  <c:v>5260.7819534077362</c:v>
                </c:pt>
                <c:pt idx="14">
                  <c:v>5578.5502788754638</c:v>
                </c:pt>
                <c:pt idx="15">
                  <c:v>5927.8619610648084</c:v>
                </c:pt>
                <c:pt idx="16">
                  <c:v>6325.3112311551704</c:v>
                </c:pt>
                <c:pt idx="17">
                  <c:v>6788.4243579568802</c:v>
                </c:pt>
                <c:pt idx="18">
                  <c:v>7334.6287232167315</c:v>
                </c:pt>
                <c:pt idx="19">
                  <c:v>7979.6723905625086</c:v>
                </c:pt>
                <c:pt idx="20">
                  <c:v>8735.229184280035</c:v>
                </c:pt>
                <c:pt idx="21">
                  <c:v>9605.5491115451678</c:v>
                </c:pt>
                <c:pt idx="22">
                  <c:v>10583.472271247578</c:v>
                </c:pt>
                <c:pt idx="23">
                  <c:v>11646.933551429109</c:v>
                </c:pt>
                <c:pt idx="24">
                  <c:v>12757.908454352053</c:v>
                </c:pt>
                <c:pt idx="25">
                  <c:v>13865.784359076619</c:v>
                </c:pt>
                <c:pt idx="26">
                  <c:v>14915.623925890108</c:v>
                </c:pt>
                <c:pt idx="27">
                  <c:v>15859.118263726776</c:v>
                </c:pt>
                <c:pt idx="28">
                  <c:v>16664.135406382917</c:v>
                </c:pt>
                <c:pt idx="29">
                  <c:v>17319.402846339104</c:v>
                </c:pt>
                <c:pt idx="30">
                  <c:v>17833.470462487359</c:v>
                </c:pt>
                <c:pt idx="31">
                  <c:v>18229.406840896801</c:v>
                </c:pt>
                <c:pt idx="32">
                  <c:v>18537.331131970011</c:v>
                </c:pt>
                <c:pt idx="33">
                  <c:v>18786.578939888372</c:v>
                </c:pt>
                <c:pt idx="34">
                  <c:v>18999.414257934328</c:v>
                </c:pt>
                <c:pt idx="35">
                  <c:v>19188.630920778141</c:v>
                </c:pt>
                <c:pt idx="36">
                  <c:v>19359.878766613525</c:v>
                </c:pt>
                <c:pt idx="37">
                  <c:v>19515.723651006498</c:v>
                </c:pt>
                <c:pt idx="38">
                  <c:v>19657.899976498342</c:v>
                </c:pt>
                <c:pt idx="39">
                  <c:v>19787.844679723647</c:v>
                </c:pt>
                <c:pt idx="40">
                  <c:v>19906.787341514286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69C-4ED3-8B47-BE9BB86C6DF7}"/>
            </c:ext>
          </c:extLst>
        </c:ser>
        <c:ser>
          <c:idx val="3"/>
          <c:order val="3"/>
          <c:tx>
            <c:strRef>
              <c:f>'Low-end market'!$P$2</c:f>
              <c:strCache>
                <c:ptCount val="1"/>
                <c:pt idx="0">
                  <c:v>Late majority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market'!$P$3:$P$43</c:f>
              <c:numCache>
                <c:formatCode>0</c:formatCode>
                <c:ptCount val="41"/>
                <c:pt idx="0">
                  <c:v>81.451717180108275</c:v>
                </c:pt>
                <c:pt idx="1">
                  <c:v>111.41353023382933</c:v>
                </c:pt>
                <c:pt idx="2">
                  <c:v>150.22681643867534</c:v>
                </c:pt>
                <c:pt idx="3">
                  <c:v>198.76646884859605</c:v>
                </c:pt>
                <c:pt idx="4">
                  <c:v>257.30607787704736</c:v>
                </c:pt>
                <c:pt idx="5">
                  <c:v>325.46161864161922</c:v>
                </c:pt>
                <c:pt idx="6">
                  <c:v>402.28144824680277</c:v>
                </c:pt>
                <c:pt idx="7">
                  <c:v>486.45056995132023</c:v>
                </c:pt>
                <c:pt idx="8">
                  <c:v>576.55221024825016</c:v>
                </c:pt>
                <c:pt idx="9">
                  <c:v>671.33764338523508</c:v>
                </c:pt>
                <c:pt idx="10">
                  <c:v>769.9799766864129</c:v>
                </c:pt>
                <c:pt idx="11">
                  <c:v>872.30836622035667</c:v>
                </c:pt>
                <c:pt idx="12">
                  <c:v>979.02372927477336</c:v>
                </c:pt>
                <c:pt idx="13">
                  <c:v>1091.8873063756726</c:v>
                </c:pt>
                <c:pt idx="14">
                  <c:v>1213.8626969512545</c:v>
                </c:pt>
                <c:pt idx="15">
                  <c:v>1349.1932913835687</c:v>
                </c:pt>
                <c:pt idx="16">
                  <c:v>1503.4076562297441</c:v>
                </c:pt>
                <c:pt idx="17">
                  <c:v>1683.2447028031663</c:v>
                </c:pt>
                <c:pt idx="18">
                  <c:v>1896.4569256707398</c:v>
                </c:pt>
                <c:pt idx="19">
                  <c:v>2151.3807856331209</c:v>
                </c:pt>
                <c:pt idx="20">
                  <c:v>2456.0825863662194</c:v>
                </c:pt>
                <c:pt idx="21">
                  <c:v>2816.8552199030628</c:v>
                </c:pt>
                <c:pt idx="22">
                  <c:v>3235.9629000807481</c:v>
                </c:pt>
                <c:pt idx="23">
                  <c:v>3708.9351982862336</c:v>
                </c:pt>
                <c:pt idx="24">
                  <c:v>4222.3944422428922</c:v>
                </c:pt>
                <c:pt idx="25">
                  <c:v>4753.9649196917562</c:v>
                </c:pt>
                <c:pt idx="26">
                  <c:v>5275.470551752941</c:v>
                </c:pt>
                <c:pt idx="27">
                  <c:v>5758.9797276989566</c:v>
                </c:pt>
                <c:pt idx="28">
                  <c:v>6183.2998819450358</c:v>
                </c:pt>
                <c:pt idx="29">
                  <c:v>6538.0808259316482</c:v>
                </c:pt>
                <c:pt idx="30">
                  <c:v>6824.2196877865654</c:v>
                </c:pt>
                <c:pt idx="31">
                  <c:v>7051.2257784458716</c:v>
                </c:pt>
                <c:pt idx="32">
                  <c:v>7233.0681810734295</c:v>
                </c:pt>
                <c:pt idx="33">
                  <c:v>7383.8700462191418</c:v>
                </c:pt>
                <c:pt idx="34">
                  <c:v>7514.5793667869966</c:v>
                </c:pt>
                <c:pt idx="35">
                  <c:v>7631.6931431784014</c:v>
                </c:pt>
                <c:pt idx="36">
                  <c:v>7738.3016170862202</c:v>
                </c:pt>
                <c:pt idx="37">
                  <c:v>7835.9714606309508</c:v>
                </c:pt>
                <c:pt idx="38">
                  <c:v>7925.8014204974488</c:v>
                </c:pt>
                <c:pt idx="39">
                  <c:v>8008.6866460548881</c:v>
                </c:pt>
                <c:pt idx="40">
                  <c:v>8085.3755184149331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69C-4ED3-8B47-BE9BB86C6DF7}"/>
            </c:ext>
          </c:extLst>
        </c:ser>
        <c:ser>
          <c:idx val="4"/>
          <c:order val="4"/>
          <c:tx>
            <c:strRef>
              <c:f>'Low-end market'!$Q$2</c:f>
              <c:strCache>
                <c:ptCount val="1"/>
                <c:pt idx="0">
                  <c:v>Laggards demand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market'!$Q$3:$Q$43</c:f>
              <c:numCache>
                <c:formatCode>0</c:formatCode>
                <c:ptCount val="41"/>
                <c:pt idx="0">
                  <c:v>2.757963587785544</c:v>
                </c:pt>
                <c:pt idx="1">
                  <c:v>2.7591894885360779</c:v>
                </c:pt>
                <c:pt idx="2">
                  <c:v>2.760623113962708</c:v>
                </c:pt>
                <c:pt idx="3">
                  <c:v>2.7623335051138302</c:v>
                </c:pt>
                <c:pt idx="4">
                  <c:v>2.7644223362116653</c:v>
                </c:pt>
                <c:pt idx="5">
                  <c:v>2.7670423472250043</c:v>
                </c:pt>
                <c:pt idx="6">
                  <c:v>2.7704269237101302</c:v>
                </c:pt>
                <c:pt idx="7">
                  <c:v>2.7749370355409764</c:v>
                </c:pt>
                <c:pt idx="8">
                  <c:v>2.7811337715097819</c:v>
                </c:pt>
                <c:pt idx="9">
                  <c:v>2.789885288288795</c:v>
                </c:pt>
                <c:pt idx="10">
                  <c:v>2.802513410558511</c:v>
                </c:pt>
                <c:pt idx="11">
                  <c:v>2.8209746331750862</c:v>
                </c:pt>
                <c:pt idx="12">
                  <c:v>2.8480542316025002</c:v>
                </c:pt>
                <c:pt idx="13">
                  <c:v>2.8875407263107724</c:v>
                </c:pt>
                <c:pt idx="14">
                  <c:v>2.9443568924748851</c:v>
                </c:pt>
                <c:pt idx="15">
                  <c:v>3.0246585882909427</c:v>
                </c:pt>
                <c:pt idx="16">
                  <c:v>3.1359563324005157</c:v>
                </c:pt>
                <c:pt idx="17">
                  <c:v>3.2873376230650737</c:v>
                </c:pt>
                <c:pt idx="18">
                  <c:v>3.4898567640395872</c:v>
                </c:pt>
                <c:pt idx="19">
                  <c:v>3.7571231456092669</c:v>
                </c:pt>
                <c:pt idx="20">
                  <c:v>4.1060728342683994</c:v>
                </c:pt>
                <c:pt idx="21">
                  <c:v>4.5578514547724724</c:v>
                </c:pt>
                <c:pt idx="22">
                  <c:v>5.1386522879231604</c:v>
                </c:pt>
                <c:pt idx="23">
                  <c:v>5.88022571025272</c:v>
                </c:pt>
                <c:pt idx="24">
                  <c:v>6.8196182581307578</c:v>
                </c:pt>
                <c:pt idx="25">
                  <c:v>7.9976036542715239</c:v>
                </c:pt>
                <c:pt idx="26">
                  <c:v>9.4554507211602257</c:v>
                </c:pt>
                <c:pt idx="27">
                  <c:v>11.230429220652605</c:v>
                </c:pt>
                <c:pt idx="28">
                  <c:v>13.351861354713822</c:v>
                </c:pt>
                <c:pt idx="29">
                  <c:v>15.840905317035231</c:v>
                </c:pt>
                <c:pt idx="30">
                  <c:v>18.716989225093908</c:v>
                </c:pt>
                <c:pt idx="31">
                  <c:v>22.010467319201883</c:v>
                </c:pt>
                <c:pt idx="32">
                  <c:v>25.775539955246572</c:v>
                </c:pt>
                <c:pt idx="33">
                  <c:v>30.093797706806541</c:v>
                </c:pt>
                <c:pt idx="34">
                  <c:v>35.062123867387697</c:v>
                </c:pt>
                <c:pt idx="35">
                  <c:v>40.77096364513789</c:v>
                </c:pt>
                <c:pt idx="36">
                  <c:v>47.289687640974876</c:v>
                </c:pt>
                <c:pt idx="37">
                  <c:v>54.66559299149727</c:v>
                </c:pt>
                <c:pt idx="38">
                  <c:v>62.925357112984273</c:v>
                </c:pt>
                <c:pt idx="39">
                  <c:v>72.073090225629215</c:v>
                </c:pt>
                <c:pt idx="40">
                  <c:v>82.088136781260943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69C-4ED3-8B47-BE9BB86C6DF7}"/>
            </c:ext>
          </c:extLst>
        </c:ser>
        <c:ser>
          <c:idx val="5"/>
          <c:order val="5"/>
          <c:tx>
            <c:strRef>
              <c:f>'Low-end market'!$R$2</c:f>
              <c:strCache>
                <c:ptCount val="1"/>
                <c:pt idx="0">
                  <c:v>Total demand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market'!$R$3:$R$43</c:f>
              <c:numCache>
                <c:formatCode>0</c:formatCode>
                <c:ptCount val="41"/>
                <c:pt idx="0">
                  <c:v>933.21393049026278</c:v>
                </c:pt>
                <c:pt idx="1">
                  <c:v>1678.9396860146276</c:v>
                </c:pt>
                <c:pt idx="2">
                  <c:v>2562.8663941767513</c:v>
                </c:pt>
                <c:pt idx="3">
                  <c:v>3482.4764033844144</c:v>
                </c:pt>
                <c:pt idx="4">
                  <c:v>4377.8535080602269</c:v>
                </c:pt>
                <c:pt idx="5">
                  <c:v>5221.242515052214</c:v>
                </c:pt>
                <c:pt idx="6">
                  <c:v>6003.7728670556844</c:v>
                </c:pt>
                <c:pt idx="7">
                  <c:v>6726.5429890391679</c:v>
                </c:pt>
                <c:pt idx="8">
                  <c:v>7395.8113152337855</c:v>
                </c:pt>
                <c:pt idx="9">
                  <c:v>8020.954522488687</c:v>
                </c:pt>
                <c:pt idx="10">
                  <c:v>8614.0930120832927</c:v>
                </c:pt>
                <c:pt idx="11">
                  <c:v>9190.661853195752</c:v>
                </c:pt>
                <c:pt idx="12">
                  <c:v>9770.4301087046897</c:v>
                </c:pt>
                <c:pt idx="13">
                  <c:v>10378.562452076012</c:v>
                </c:pt>
                <c:pt idx="14">
                  <c:v>11046.396915624369</c:v>
                </c:pt>
                <c:pt idx="15">
                  <c:v>11811.755493122499</c:v>
                </c:pt>
                <c:pt idx="16">
                  <c:v>12718.728739237562</c:v>
                </c:pt>
                <c:pt idx="17">
                  <c:v>13816.785674847149</c:v>
                </c:pt>
                <c:pt idx="18">
                  <c:v>15158.617204215438</c:v>
                </c:pt>
                <c:pt idx="19">
                  <c:v>16795.396387268858</c:v>
                </c:pt>
                <c:pt idx="20">
                  <c:v>18767.563069647909</c:v>
                </c:pt>
                <c:pt idx="21">
                  <c:v>21089.884174922143</c:v>
                </c:pt>
                <c:pt idx="22">
                  <c:v>23733.035324807366</c:v>
                </c:pt>
                <c:pt idx="23">
                  <c:v>26610.325167069492</c:v>
                </c:pt>
                <c:pt idx="24">
                  <c:v>29581.832513517904</c:v>
                </c:pt>
                <c:pt idx="25">
                  <c:v>32480.703302481255</c:v>
                </c:pt>
                <c:pt idx="26">
                  <c:v>35150.942155729063</c:v>
                </c:pt>
                <c:pt idx="27">
                  <c:v>37479.033793422619</c:v>
                </c:pt>
                <c:pt idx="28">
                  <c:v>39408.867907723419</c:v>
                </c:pt>
                <c:pt idx="29">
                  <c:v>40940.097056680461</c:v>
                </c:pt>
                <c:pt idx="30">
                  <c:v>42115.792258506037</c:v>
                </c:pt>
                <c:pt idx="31">
                  <c:v>43005.66125232233</c:v>
                </c:pt>
                <c:pt idx="32">
                  <c:v>43688.676141587581</c:v>
                </c:pt>
                <c:pt idx="33">
                  <c:v>44236.954642984711</c:v>
                </c:pt>
                <c:pt idx="34">
                  <c:v>44703.471476508537</c:v>
                </c:pt>
                <c:pt idx="35">
                  <c:v>45118.147501366264</c:v>
                </c:pt>
                <c:pt idx="36">
                  <c:v>45494.073989117518</c:v>
                </c:pt>
                <c:pt idx="37">
                  <c:v>45837.155986165271</c:v>
                </c:pt>
                <c:pt idx="38">
                  <c:v>46151.344688865822</c:v>
                </c:pt>
                <c:pt idx="39">
                  <c:v>46439.872910780658</c:v>
                </c:pt>
                <c:pt idx="40">
                  <c:v>46705.467737566003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69C-4ED3-8B47-BE9BB86C6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7640496"/>
        <c:axId val="959148160"/>
      </c:lineChart>
      <c:catAx>
        <c:axId val="7376404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59148160"/>
        <c:crosses val="autoZero"/>
        <c:auto val="1"/>
        <c:lblAlgn val="ctr"/>
        <c:lblOffset val="100"/>
        <c:noMultiLvlLbl val="0"/>
      </c:catAx>
      <c:valAx>
        <c:axId val="95914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37640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 - innovators'!$P$2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'High - innovators'!$P$3:$P$43</c:f>
              <c:numCache>
                <c:formatCode>0%</c:formatCode>
                <c:ptCount val="41"/>
                <c:pt idx="0">
                  <c:v>0.99773101886699211</c:v>
                </c:pt>
                <c:pt idx="1">
                  <c:v>0.9970086712626971</c:v>
                </c:pt>
                <c:pt idx="2">
                  <c:v>0.99488976775671478</c:v>
                </c:pt>
                <c:pt idx="3">
                  <c:v>0.98775556165159006</c:v>
                </c:pt>
                <c:pt idx="4">
                  <c:v>0.9623074252423951</c:v>
                </c:pt>
                <c:pt idx="5">
                  <c:v>0.88815286300378515</c:v>
                </c:pt>
                <c:pt idx="6">
                  <c:v>0.74688121980375621</c:v>
                </c:pt>
                <c:pt idx="7">
                  <c:v>0.56686859908292819</c:v>
                </c:pt>
                <c:pt idx="8">
                  <c:v>0.39496762496719612</c:v>
                </c:pt>
                <c:pt idx="9">
                  <c:v>0.26746414156728809</c:v>
                </c:pt>
                <c:pt idx="10">
                  <c:v>0.1928928956796114</c:v>
                </c:pt>
                <c:pt idx="11">
                  <c:v>0.15660408044647661</c:v>
                </c:pt>
                <c:pt idx="12">
                  <c:v>0.1394235559563754</c:v>
                </c:pt>
                <c:pt idx="13">
                  <c:v>0.12896541089086619</c:v>
                </c:pt>
                <c:pt idx="14">
                  <c:v>0.12077939729408954</c:v>
                </c:pt>
                <c:pt idx="15">
                  <c:v>0.11388950852035908</c:v>
                </c:pt>
                <c:pt idx="16">
                  <c:v>0.10798882927220226</c:v>
                </c:pt>
                <c:pt idx="17">
                  <c:v>0.10289494034257288</c:v>
                </c:pt>
                <c:pt idx="18">
                  <c:v>9.8480772869128888E-2</c:v>
                </c:pt>
                <c:pt idx="19">
                  <c:v>9.4650578967882426E-2</c:v>
                </c:pt>
                <c:pt idx="20">
                  <c:v>9.1327566737485127E-2</c:v>
                </c:pt>
                <c:pt idx="21">
                  <c:v>8.8447308850824677E-2</c:v>
                </c:pt>
                <c:pt idx="22">
                  <c:v>8.5954172233001835E-2</c:v>
                </c:pt>
                <c:pt idx="23">
                  <c:v>8.3799342736569887E-2</c:v>
                </c:pt>
                <c:pt idx="24">
                  <c:v>8.1939681003281209E-2</c:v>
                </c:pt>
                <c:pt idx="25">
                  <c:v>8.0336998432118556E-2</c:v>
                </c:pt>
                <c:pt idx="26">
                  <c:v>7.8957536595660682E-2</c:v>
                </c:pt>
                <c:pt idx="27">
                  <c:v>7.7771541178261752E-2</c:v>
                </c:pt>
                <c:pt idx="28">
                  <c:v>7.6752879995919232E-2</c:v>
                </c:pt>
                <c:pt idx="29">
                  <c:v>7.5878684999705376E-2</c:v>
                </c:pt>
                <c:pt idx="30">
                  <c:v>7.5129012723958E-2</c:v>
                </c:pt>
                <c:pt idx="31">
                  <c:v>7.4486523699737461E-2</c:v>
                </c:pt>
                <c:pt idx="32">
                  <c:v>7.3936183123073443E-2</c:v>
                </c:pt>
                <c:pt idx="33">
                  <c:v>7.3464984891199389E-2</c:v>
                </c:pt>
                <c:pt idx="34">
                  <c:v>7.3061700235244359E-2</c:v>
                </c:pt>
                <c:pt idx="35">
                  <c:v>7.2716651186681261E-2</c:v>
                </c:pt>
                <c:pt idx="36">
                  <c:v>7.2421508272316054E-2</c:v>
                </c:pt>
                <c:pt idx="37">
                  <c:v>7.2169111216162513E-2</c:v>
                </c:pt>
                <c:pt idx="38">
                  <c:v>7.1953311030829373E-2</c:v>
                </c:pt>
                <c:pt idx="39">
                  <c:v>7.1768831668419533E-2</c:v>
                </c:pt>
                <c:pt idx="40">
                  <c:v>7.1611149326458054E-2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C0-46F2-857A-566829AD3C83}"/>
            </c:ext>
          </c:extLst>
        </c:ser>
        <c:ser>
          <c:idx val="1"/>
          <c:order val="1"/>
          <c:tx>
            <c:strRef>
              <c:f>'High - innovators'!$Q$2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'High - innovators'!$Q$3:$Q$43</c:f>
              <c:numCache>
                <c:formatCode>0%</c:formatCode>
                <c:ptCount val="41"/>
                <c:pt idx="0">
                  <c:v>2.268981133007936E-3</c:v>
                </c:pt>
                <c:pt idx="1">
                  <c:v>2.9913287373027693E-3</c:v>
                </c:pt>
                <c:pt idx="2">
                  <c:v>5.110232243285196E-3</c:v>
                </c:pt>
                <c:pt idx="3">
                  <c:v>1.2244438348409974E-2</c:v>
                </c:pt>
                <c:pt idx="4">
                  <c:v>3.7692574757604916E-2</c:v>
                </c:pt>
                <c:pt idx="5">
                  <c:v>0.11184713699621476</c:v>
                </c:pt>
                <c:pt idx="6">
                  <c:v>0.25311878019624384</c:v>
                </c:pt>
                <c:pt idx="7">
                  <c:v>0.43313140091707181</c:v>
                </c:pt>
                <c:pt idx="8">
                  <c:v>0.60503237503280383</c:v>
                </c:pt>
                <c:pt idx="9">
                  <c:v>0.73253585843271196</c:v>
                </c:pt>
                <c:pt idx="10">
                  <c:v>0.80710710432038857</c:v>
                </c:pt>
                <c:pt idx="11">
                  <c:v>0.84339591955352344</c:v>
                </c:pt>
                <c:pt idx="12">
                  <c:v>0.86057644404362466</c:v>
                </c:pt>
                <c:pt idx="13">
                  <c:v>0.87103458910913378</c:v>
                </c:pt>
                <c:pt idx="14">
                  <c:v>0.8792206027059104</c:v>
                </c:pt>
                <c:pt idx="15">
                  <c:v>0.88611049147964094</c:v>
                </c:pt>
                <c:pt idx="16">
                  <c:v>0.89201117072779768</c:v>
                </c:pt>
                <c:pt idx="17">
                  <c:v>0.89710505965742715</c:v>
                </c:pt>
                <c:pt idx="18">
                  <c:v>0.90151922713087107</c:v>
                </c:pt>
                <c:pt idx="19">
                  <c:v>0.90534942103211757</c:v>
                </c:pt>
                <c:pt idx="20">
                  <c:v>0.90867243326251479</c:v>
                </c:pt>
                <c:pt idx="21">
                  <c:v>0.91155269114917536</c:v>
                </c:pt>
                <c:pt idx="22">
                  <c:v>0.91404582776699816</c:v>
                </c:pt>
                <c:pt idx="23">
                  <c:v>0.91620065726343014</c:v>
                </c:pt>
                <c:pt idx="24">
                  <c:v>0.9180603189967188</c:v>
                </c:pt>
                <c:pt idx="25">
                  <c:v>0.9196630015678815</c:v>
                </c:pt>
                <c:pt idx="26">
                  <c:v>0.92104246340433926</c:v>
                </c:pt>
                <c:pt idx="27">
                  <c:v>0.92222845882173832</c:v>
                </c:pt>
                <c:pt idx="28">
                  <c:v>0.92324712000408071</c:v>
                </c:pt>
                <c:pt idx="29">
                  <c:v>0.9241213150002946</c:v>
                </c:pt>
                <c:pt idx="30">
                  <c:v>0.924870987276042</c:v>
                </c:pt>
                <c:pt idx="31">
                  <c:v>0.92551347630026259</c:v>
                </c:pt>
                <c:pt idx="32">
                  <c:v>0.92606381687692663</c:v>
                </c:pt>
                <c:pt idx="33">
                  <c:v>0.92653501510880065</c:v>
                </c:pt>
                <c:pt idx="34">
                  <c:v>0.92693829976475572</c:v>
                </c:pt>
                <c:pt idx="35">
                  <c:v>0.92728334881331875</c:v>
                </c:pt>
                <c:pt idx="36">
                  <c:v>0.92757849172768392</c:v>
                </c:pt>
                <c:pt idx="37">
                  <c:v>0.92783088878383746</c:v>
                </c:pt>
                <c:pt idx="38">
                  <c:v>0.92804668896917064</c:v>
                </c:pt>
                <c:pt idx="39">
                  <c:v>0.92823116833158048</c:v>
                </c:pt>
                <c:pt idx="40">
                  <c:v>0.92838885067354193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C0-46F2-857A-566829AD3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'High - innovators'!$M$2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'High - innovators'!$M$3:$M$43</c:f>
              <c:numCache>
                <c:formatCode>0</c:formatCode>
                <c:ptCount val="41"/>
                <c:pt idx="0">
                  <c:v>1.5</c:v>
                </c:pt>
                <c:pt idx="1">
                  <c:v>1.550433962438988</c:v>
                </c:pt>
                <c:pt idx="2">
                  <c:v>1.7236996100735102</c:v>
                </c:pt>
                <c:pt idx="3">
                  <c:v>2.2509432531711071</c:v>
                </c:pt>
                <c:pt idx="4">
                  <c:v>3.9840396302052006</c:v>
                </c:pt>
                <c:pt idx="5">
                  <c:v>10.055387489704822</c:v>
                </c:pt>
                <c:pt idx="6">
                  <c:v>28.512878804068887</c:v>
                </c:pt>
                <c:pt idx="7">
                  <c:v>68.844430389847389</c:v>
                </c:pt>
                <c:pt idx="8">
                  <c:v>132.8454604643365</c:v>
                </c:pt>
                <c:pt idx="9">
                  <c:v>213.0776656669031</c:v>
                </c:pt>
                <c:pt idx="10">
                  <c:v>297.15872270631081</c:v>
                </c:pt>
                <c:pt idx="11">
                  <c:v>374.20162408980599</c:v>
                </c:pt>
                <c:pt idx="12">
                  <c:v>438.78795298364014</c:v>
                </c:pt>
                <c:pt idx="13">
                  <c:v>490.44904799590972</c:v>
                </c:pt>
                <c:pt idx="14">
                  <c:v>531.15577145489488</c:v>
                </c:pt>
                <c:pt idx="15">
                  <c:v>563.22069159852936</c:v>
                </c:pt>
                <c:pt idx="16">
                  <c:v>588.56123585132968</c:v>
                </c:pt>
                <c:pt idx="17">
                  <c:v>608.67302139995934</c:v>
                </c:pt>
                <c:pt idx="18">
                  <c:v>624.71196473573707</c:v>
                </c:pt>
                <c:pt idx="19">
                  <c:v>637.56882863884107</c:v>
                </c:pt>
                <c:pt idx="20">
                  <c:v>647.92963792265289</c:v>
                </c:pt>
                <c:pt idx="21">
                  <c:v>656.32330967871121</c:v>
                </c:pt>
                <c:pt idx="22">
                  <c:v>663.15861184950381</c:v>
                </c:pt>
                <c:pt idx="23">
                  <c:v>668.75255159343999</c:v>
                </c:pt>
                <c:pt idx="24">
                  <c:v>673.3520369319732</c:v>
                </c:pt>
                <c:pt idx="25">
                  <c:v>677.15033751086469</c:v>
                </c:pt>
                <c:pt idx="26">
                  <c:v>680.29956592712631</c:v>
                </c:pt>
                <c:pt idx="27">
                  <c:v>682.92013633365832</c:v>
                </c:pt>
                <c:pt idx="28">
                  <c:v>685.10793827931968</c:v>
                </c:pt>
                <c:pt idx="29">
                  <c:v>686.9397887102549</c:v>
                </c:pt>
                <c:pt idx="30">
                  <c:v>688.47758809524635</c:v>
                </c:pt>
                <c:pt idx="31">
                  <c:v>689.77150118569261</c:v>
                </c:pt>
                <c:pt idx="32">
                  <c:v>690.86240269556868</c:v>
                </c:pt>
                <c:pt idx="33">
                  <c:v>691.7837676861003</c:v>
                </c:pt>
                <c:pt idx="34">
                  <c:v>692.5631410974753</c:v>
                </c:pt>
                <c:pt idx="35">
                  <c:v>693.22328702899813</c:v>
                </c:pt>
                <c:pt idx="36">
                  <c:v>693.78309317424589</c:v>
                </c:pt>
                <c:pt idx="37">
                  <c:v>694.25828707962512</c:v>
                </c:pt>
                <c:pt idx="38">
                  <c:v>694.6620069566884</c:v>
                </c:pt>
                <c:pt idx="39">
                  <c:v>695.0052593992358</c:v>
                </c:pt>
                <c:pt idx="40">
                  <c:v>695.29728861159811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CF-4BC7-B426-C051F4E780A4}"/>
            </c:ext>
          </c:extLst>
        </c:ser>
        <c:ser>
          <c:idx val="0"/>
          <c:order val="1"/>
          <c:tx>
            <c:strRef>
              <c:f>'High - innovators'!$L$2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'High - innovators'!$L$3:$L$43</c:f>
              <c:numCache>
                <c:formatCode>0</c:formatCode>
                <c:ptCount val="41"/>
                <c:pt idx="0">
                  <c:v>748.5</c:v>
                </c:pt>
                <c:pt idx="1">
                  <c:v>748.449566037561</c:v>
                </c:pt>
                <c:pt idx="2">
                  <c:v>748.27630038992652</c:v>
                </c:pt>
                <c:pt idx="3">
                  <c:v>747.74905674682896</c:v>
                </c:pt>
                <c:pt idx="4">
                  <c:v>746.01596036979481</c:v>
                </c:pt>
                <c:pt idx="5">
                  <c:v>739.9446125102952</c:v>
                </c:pt>
                <c:pt idx="6">
                  <c:v>721.48712119593108</c:v>
                </c:pt>
                <c:pt idx="7">
                  <c:v>681.15556961015261</c:v>
                </c:pt>
                <c:pt idx="8">
                  <c:v>617.1545395356635</c:v>
                </c:pt>
                <c:pt idx="9">
                  <c:v>536.92233433309696</c:v>
                </c:pt>
                <c:pt idx="10">
                  <c:v>452.84127729368925</c:v>
                </c:pt>
                <c:pt idx="11">
                  <c:v>375.79837591019407</c:v>
                </c:pt>
                <c:pt idx="12">
                  <c:v>311.21204701635992</c:v>
                </c:pt>
                <c:pt idx="13">
                  <c:v>259.55095200409033</c:v>
                </c:pt>
                <c:pt idx="14">
                  <c:v>218.84422854510518</c:v>
                </c:pt>
                <c:pt idx="15">
                  <c:v>186.7793084014707</c:v>
                </c:pt>
                <c:pt idx="16">
                  <c:v>161.43876414867037</c:v>
                </c:pt>
                <c:pt idx="17">
                  <c:v>141.32697860004072</c:v>
                </c:pt>
                <c:pt idx="18">
                  <c:v>125.28803526426296</c:v>
                </c:pt>
                <c:pt idx="19">
                  <c:v>112.43117136115887</c:v>
                </c:pt>
                <c:pt idx="20">
                  <c:v>102.07036207734711</c:v>
                </c:pt>
                <c:pt idx="21">
                  <c:v>93.676690321288788</c:v>
                </c:pt>
                <c:pt idx="22">
                  <c:v>86.841388150496215</c:v>
                </c:pt>
                <c:pt idx="23">
                  <c:v>81.247448406560011</c:v>
                </c:pt>
                <c:pt idx="24">
                  <c:v>76.647963068026854</c:v>
                </c:pt>
                <c:pt idx="25">
                  <c:v>72.849662489135369</c:v>
                </c:pt>
                <c:pt idx="26">
                  <c:v>69.700434072873762</c:v>
                </c:pt>
                <c:pt idx="27">
                  <c:v>67.079863666341708</c:v>
                </c:pt>
                <c:pt idx="28">
                  <c:v>64.89206172068036</c:v>
                </c:pt>
                <c:pt idx="29">
                  <c:v>63.060211289745126</c:v>
                </c:pt>
                <c:pt idx="30">
                  <c:v>61.522411904753604</c:v>
                </c:pt>
                <c:pt idx="31">
                  <c:v>60.228498814307329</c:v>
                </c:pt>
                <c:pt idx="32">
                  <c:v>59.137597304431267</c:v>
                </c:pt>
                <c:pt idx="33">
                  <c:v>58.216232313899724</c:v>
                </c:pt>
                <c:pt idx="34">
                  <c:v>57.436858902524676</c:v>
                </c:pt>
                <c:pt idx="35">
                  <c:v>56.776712971001828</c:v>
                </c:pt>
                <c:pt idx="36">
                  <c:v>56.216906825754108</c:v>
                </c:pt>
                <c:pt idx="37">
                  <c:v>55.741712920374837</c:v>
                </c:pt>
                <c:pt idx="38">
                  <c:v>55.337993043311599</c:v>
                </c:pt>
                <c:pt idx="39">
                  <c:v>54.994740600764203</c:v>
                </c:pt>
                <c:pt idx="40">
                  <c:v>54.702711388401816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F5CF-4BC7-B426-C051F4E78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 - innovators'!$P$2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'Medium - innovators'!$P$3:$P$43</c:f>
              <c:numCache>
                <c:formatCode>0%</c:formatCode>
                <c:ptCount val="41"/>
                <c:pt idx="0">
                  <c:v>0.99298089787747568</c:v>
                </c:pt>
                <c:pt idx="1">
                  <c:v>0.98706646373568185</c:v>
                </c:pt>
                <c:pt idx="2">
                  <c:v>0.9777169647725884</c:v>
                </c:pt>
                <c:pt idx="3">
                  <c:v>0.96574017968762604</c:v>
                </c:pt>
                <c:pt idx="4">
                  <c:v>0.95284235295322384</c:v>
                </c:pt>
                <c:pt idx="5">
                  <c:v>0.94029037881173771</c:v>
                </c:pt>
                <c:pt idx="6">
                  <c:v>0.92846191449307625</c:v>
                </c:pt>
                <c:pt idx="7">
                  <c:v>0.91707266084647876</c:v>
                </c:pt>
                <c:pt idx="8">
                  <c:v>0.90538905923816027</c:v>
                </c:pt>
                <c:pt idx="9">
                  <c:v>0.89222100248364933</c:v>
                </c:pt>
                <c:pt idx="10">
                  <c:v>0.87569319938596402</c:v>
                </c:pt>
                <c:pt idx="11">
                  <c:v>0.85277584544014662</c:v>
                </c:pt>
                <c:pt idx="12">
                  <c:v>0.81854700951377424</c:v>
                </c:pt>
                <c:pt idx="13">
                  <c:v>0.76543183648397328</c:v>
                </c:pt>
                <c:pt idx="14">
                  <c:v>0.68389617782852008</c:v>
                </c:pt>
                <c:pt idx="15">
                  <c:v>0.56857932194702332</c:v>
                </c:pt>
                <c:pt idx="16">
                  <c:v>0.43130430132407949</c:v>
                </c:pt>
                <c:pt idx="17">
                  <c:v>0.30335282305044503</c:v>
                </c:pt>
                <c:pt idx="18">
                  <c:v>0.21025901695343893</c:v>
                </c:pt>
                <c:pt idx="19">
                  <c:v>0.15368749583798286</c:v>
                </c:pt>
                <c:pt idx="20">
                  <c:v>0.12230557135458045</c:v>
                </c:pt>
                <c:pt idx="21">
                  <c:v>0.10507040790863433</c:v>
                </c:pt>
                <c:pt idx="22">
                  <c:v>9.4883813228242575E-2</c:v>
                </c:pt>
                <c:pt idx="23">
                  <c:v>8.7943997036849145E-2</c:v>
                </c:pt>
                <c:pt idx="24">
                  <c:v>8.250607729973887E-2</c:v>
                </c:pt>
                <c:pt idx="25">
                  <c:v>7.7884897196100644E-2</c:v>
                </c:pt>
                <c:pt idx="26">
                  <c:v>7.3832257845560342E-2</c:v>
                </c:pt>
                <c:pt idx="27">
                  <c:v>7.0243935766357707E-2</c:v>
                </c:pt>
                <c:pt idx="28">
                  <c:v>6.7058071861158156E-2</c:v>
                </c:pt>
                <c:pt idx="29">
                  <c:v>6.4227855158834335E-2</c:v>
                </c:pt>
                <c:pt idx="30">
                  <c:v>6.1714385592524228E-2</c:v>
                </c:pt>
                <c:pt idx="31">
                  <c:v>5.9484011887856424E-2</c:v>
                </c:pt>
                <c:pt idx="32">
                  <c:v>5.7506935581311272E-2</c:v>
                </c:pt>
                <c:pt idx="33">
                  <c:v>5.5756405476542176E-2</c:v>
                </c:pt>
                <c:pt idx="34">
                  <c:v>5.4208240319610176E-2</c:v>
                </c:pt>
                <c:pt idx="35">
                  <c:v>5.2840532169143112E-2</c:v>
                </c:pt>
                <c:pt idx="36">
                  <c:v>5.1633444204463752E-2</c:v>
                </c:pt>
                <c:pt idx="37">
                  <c:v>5.0569054167222099E-2</c:v>
                </c:pt>
                <c:pt idx="38">
                  <c:v>4.9631217474566475E-2</c:v>
                </c:pt>
                <c:pt idx="39">
                  <c:v>4.8805437579987968E-2</c:v>
                </c:pt>
                <c:pt idx="40">
                  <c:v>4.807873879270845E-2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A7-48AB-B41B-05F8D3F19801}"/>
            </c:ext>
          </c:extLst>
        </c:ser>
        <c:ser>
          <c:idx val="1"/>
          <c:order val="1"/>
          <c:tx>
            <c:strRef>
              <c:f>'Medium - innovators'!$Q$2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 - innovators'!$Q$3:$Q$43</c:f>
              <c:numCache>
                <c:formatCode>0%</c:formatCode>
                <c:ptCount val="41"/>
                <c:pt idx="0">
                  <c:v>7.0191021225242782E-3</c:v>
                </c:pt>
                <c:pt idx="1">
                  <c:v>1.2933536264318087E-2</c:v>
                </c:pt>
                <c:pt idx="2">
                  <c:v>2.2283035227411555E-2</c:v>
                </c:pt>
                <c:pt idx="3">
                  <c:v>3.4259820312373991E-2</c:v>
                </c:pt>
                <c:pt idx="4">
                  <c:v>4.7157647046776177E-2</c:v>
                </c:pt>
                <c:pt idx="5">
                  <c:v>5.9709621188262389E-2</c:v>
                </c:pt>
                <c:pt idx="6">
                  <c:v>7.1538085506923699E-2</c:v>
                </c:pt>
                <c:pt idx="7">
                  <c:v>8.292733915352124E-2</c:v>
                </c:pt>
                <c:pt idx="8">
                  <c:v>9.4610940761839679E-2</c:v>
                </c:pt>
                <c:pt idx="9">
                  <c:v>0.10777899751635073</c:v>
                </c:pt>
                <c:pt idx="10">
                  <c:v>0.12430680061403601</c:v>
                </c:pt>
                <c:pt idx="11">
                  <c:v>0.14722415455985338</c:v>
                </c:pt>
                <c:pt idx="12">
                  <c:v>0.18145299048622579</c:v>
                </c:pt>
                <c:pt idx="13">
                  <c:v>0.23456816351602677</c:v>
                </c:pt>
                <c:pt idx="14">
                  <c:v>0.31610382217147992</c:v>
                </c:pt>
                <c:pt idx="15">
                  <c:v>0.43142067805297668</c:v>
                </c:pt>
                <c:pt idx="16">
                  <c:v>0.5686956986759204</c:v>
                </c:pt>
                <c:pt idx="17">
                  <c:v>0.69664717694955491</c:v>
                </c:pt>
                <c:pt idx="18">
                  <c:v>0.78974098304656104</c:v>
                </c:pt>
                <c:pt idx="19">
                  <c:v>0.84631250416201709</c:v>
                </c:pt>
                <c:pt idx="20">
                  <c:v>0.87769442864541947</c:v>
                </c:pt>
                <c:pt idx="21">
                  <c:v>0.8949295920913658</c:v>
                </c:pt>
                <c:pt idx="22">
                  <c:v>0.90511618677175742</c:v>
                </c:pt>
                <c:pt idx="23">
                  <c:v>0.91205600296315081</c:v>
                </c:pt>
                <c:pt idx="24">
                  <c:v>0.9174939227002612</c:v>
                </c:pt>
                <c:pt idx="25">
                  <c:v>0.92211510280389941</c:v>
                </c:pt>
                <c:pt idx="26">
                  <c:v>0.92616774215443975</c:v>
                </c:pt>
                <c:pt idx="27">
                  <c:v>0.92975606423364232</c:v>
                </c:pt>
                <c:pt idx="28">
                  <c:v>0.9329419281388418</c:v>
                </c:pt>
                <c:pt idx="29">
                  <c:v>0.93577214484116567</c:v>
                </c:pt>
                <c:pt idx="30">
                  <c:v>0.93828561440747582</c:v>
                </c:pt>
                <c:pt idx="31">
                  <c:v>0.94051598811214354</c:v>
                </c:pt>
                <c:pt idx="32">
                  <c:v>0.94249306441868863</c:v>
                </c:pt>
                <c:pt idx="33">
                  <c:v>0.94424359452345774</c:v>
                </c:pt>
                <c:pt idx="34">
                  <c:v>0.94579175968038987</c:v>
                </c:pt>
                <c:pt idx="35">
                  <c:v>0.94715946783085692</c:v>
                </c:pt>
                <c:pt idx="36">
                  <c:v>0.9483665557955363</c:v>
                </c:pt>
                <c:pt idx="37">
                  <c:v>0.94943094583277787</c:v>
                </c:pt>
                <c:pt idx="38">
                  <c:v>0.95036878252543355</c:v>
                </c:pt>
                <c:pt idx="39">
                  <c:v>0.9511945624200121</c:v>
                </c:pt>
                <c:pt idx="40">
                  <c:v>0.95192126120729159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A7-48AB-B41B-05F8D3F198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'Medium - innovators'!$M$2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'Medium - innovators'!$M$3:$M$43</c:f>
              <c:numCache>
                <c:formatCode>0</c:formatCode>
                <c:ptCount val="41"/>
                <c:pt idx="0">
                  <c:v>3.5000000000000004</c:v>
                </c:pt>
                <c:pt idx="1">
                  <c:v>5.4762714607439351</c:v>
                </c:pt>
                <c:pt idx="2">
                  <c:v>9.3366902861517964</c:v>
                </c:pt>
                <c:pt idx="3">
                  <c:v>16.009880092560941</c:v>
                </c:pt>
                <c:pt idx="4">
                  <c:v>25.897461319731988</c:v>
                </c:pt>
                <c:pt idx="5">
                  <c:v>38.638856047460415</c:v>
                </c:pt>
                <c:pt idx="6">
                  <c:v>53.455776779660141</c:v>
                </c:pt>
                <c:pt idx="7">
                  <c:v>69.596348172587824</c:v>
                </c:pt>
                <c:pt idx="8">
                  <c:v>86.589809625454564</c:v>
                </c:pt>
                <c:pt idx="9">
                  <c:v>104.36016038470166</c:v>
                </c:pt>
                <c:pt idx="10">
                  <c:v>123.31710457020688</c:v>
                </c:pt>
                <c:pt idx="11">
                  <c:v>144.516558783687</c:v>
                </c:pt>
                <c:pt idx="12">
                  <c:v>169.96984391529972</c:v>
                </c:pt>
                <c:pt idx="13">
                  <c:v>203.17374403830868</c:v>
                </c:pt>
                <c:pt idx="14">
                  <c:v>249.82086601412479</c:v>
                </c:pt>
                <c:pt idx="15">
                  <c:v>318.07705114096694</c:v>
                </c:pt>
                <c:pt idx="16">
                  <c:v>416.38160661760901</c:v>
                </c:pt>
                <c:pt idx="17">
                  <c:v>546.61967648229074</c:v>
                </c:pt>
                <c:pt idx="18">
                  <c:v>697.93507519766263</c:v>
                </c:pt>
                <c:pt idx="19">
                  <c:v>851.86019535277194</c:v>
                </c:pt>
                <c:pt idx="20">
                  <c:v>993.42719991219246</c:v>
                </c:pt>
                <c:pt idx="21">
                  <c:v>1115.498261211083</c:v>
                </c:pt>
                <c:pt idx="22">
                  <c:v>1216.8896793245647</c:v>
                </c:pt>
                <c:pt idx="23">
                  <c:v>1299.4790000179171</c:v>
                </c:pt>
                <c:pt idx="24">
                  <c:v>1366.2182761806264</c:v>
                </c:pt>
                <c:pt idx="25">
                  <c:v>1420.0823961032133</c:v>
                </c:pt>
                <c:pt idx="26">
                  <c:v>1463.6466787090258</c:v>
                </c:pt>
                <c:pt idx="27">
                  <c:v>1499.0047244728055</c:v>
                </c:pt>
                <c:pt idx="28">
                  <c:v>1527.8201117584208</c:v>
                </c:pt>
                <c:pt idx="29">
                  <c:v>1551.4064708174451</c:v>
                </c:pt>
                <c:pt idx="30">
                  <c:v>1570.800296914729</c:v>
                </c:pt>
                <c:pt idx="31">
                  <c:v>1586.8201907818586</c:v>
                </c:pt>
                <c:pt idx="32">
                  <c:v>1600.1138181750971</c:v>
                </c:pt>
                <c:pt idx="33">
                  <c:v>1611.194853200559</c:v>
                </c:pt>
                <c:pt idx="34">
                  <c:v>1620.4719265740448</c:v>
                </c:pt>
                <c:pt idx="35">
                  <c:v>1628.2712484690383</c:v>
                </c:pt>
                <c:pt idx="36">
                  <c:v>1634.8542580219046</c:v>
                </c:pt>
                <c:pt idx="37">
                  <c:v>1640.4313813114686</c:v>
                </c:pt>
                <c:pt idx="38">
                  <c:v>1645.1727554380445</c:v>
                </c:pt>
                <c:pt idx="39">
                  <c:v>1649.2165935838741</c:v>
                </c:pt>
                <c:pt idx="40">
                  <c:v>1652.6757189803825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D8-4A87-9448-1BF767D6A286}"/>
            </c:ext>
          </c:extLst>
        </c:ser>
        <c:ser>
          <c:idx val="0"/>
          <c:order val="1"/>
          <c:tx>
            <c:strRef>
              <c:f>'Medium - innovators'!$L$2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'Medium - innovators'!$L$3:$L$43</c:f>
              <c:numCache>
                <c:formatCode>0</c:formatCode>
                <c:ptCount val="41"/>
                <c:pt idx="0">
                  <c:v>1746.5000000000002</c:v>
                </c:pt>
                <c:pt idx="1">
                  <c:v>1744.5237285392564</c:v>
                </c:pt>
                <c:pt idx="2">
                  <c:v>1740.6633097138485</c:v>
                </c:pt>
                <c:pt idx="3">
                  <c:v>1733.9901199074393</c:v>
                </c:pt>
                <c:pt idx="4">
                  <c:v>1724.1025386802683</c:v>
                </c:pt>
                <c:pt idx="5">
                  <c:v>1711.3611439525398</c:v>
                </c:pt>
                <c:pt idx="6">
                  <c:v>1696.5442232203402</c:v>
                </c:pt>
                <c:pt idx="7">
                  <c:v>1680.4036518274124</c:v>
                </c:pt>
                <c:pt idx="8">
                  <c:v>1663.4101903745457</c:v>
                </c:pt>
                <c:pt idx="9">
                  <c:v>1645.6398396152983</c:v>
                </c:pt>
                <c:pt idx="10">
                  <c:v>1626.6828954297932</c:v>
                </c:pt>
                <c:pt idx="11">
                  <c:v>1605.4834412163132</c:v>
                </c:pt>
                <c:pt idx="12">
                  <c:v>1580.0301560847006</c:v>
                </c:pt>
                <c:pt idx="13">
                  <c:v>1546.8262559616915</c:v>
                </c:pt>
                <c:pt idx="14">
                  <c:v>1500.1791339858753</c:v>
                </c:pt>
                <c:pt idx="15">
                  <c:v>1431.9229488590331</c:v>
                </c:pt>
                <c:pt idx="16">
                  <c:v>1333.6183933823911</c:v>
                </c:pt>
                <c:pt idx="17">
                  <c:v>1203.3803235177095</c:v>
                </c:pt>
                <c:pt idx="18">
                  <c:v>1052.0649248023376</c:v>
                </c:pt>
                <c:pt idx="19">
                  <c:v>898.13980464722817</c:v>
                </c:pt>
                <c:pt idx="20">
                  <c:v>756.57280008780754</c:v>
                </c:pt>
                <c:pt idx="21">
                  <c:v>634.5017387889169</c:v>
                </c:pt>
                <c:pt idx="22">
                  <c:v>533.11032067543533</c:v>
                </c:pt>
                <c:pt idx="23">
                  <c:v>450.52099998208291</c:v>
                </c:pt>
                <c:pt idx="24">
                  <c:v>383.78172381937361</c:v>
                </c:pt>
                <c:pt idx="25">
                  <c:v>329.91760389678672</c:v>
                </c:pt>
                <c:pt idx="26">
                  <c:v>286.35332129097435</c:v>
                </c:pt>
                <c:pt idx="27">
                  <c:v>250.99527552719451</c:v>
                </c:pt>
                <c:pt idx="28">
                  <c:v>222.17988824157911</c:v>
                </c:pt>
                <c:pt idx="29">
                  <c:v>198.59352918255482</c:v>
                </c:pt>
                <c:pt idx="30">
                  <c:v>179.19970308527101</c:v>
                </c:pt>
                <c:pt idx="31">
                  <c:v>163.17980921814146</c:v>
                </c:pt>
                <c:pt idx="32">
                  <c:v>149.8861818249031</c:v>
                </c:pt>
                <c:pt idx="33">
                  <c:v>138.80514679944122</c:v>
                </c:pt>
                <c:pt idx="34">
                  <c:v>129.52807342595543</c:v>
                </c:pt>
                <c:pt idx="35">
                  <c:v>121.72875153096196</c:v>
                </c:pt>
                <c:pt idx="36">
                  <c:v>115.14574197809561</c:v>
                </c:pt>
                <c:pt idx="37">
                  <c:v>109.56861868853171</c:v>
                </c:pt>
                <c:pt idx="38">
                  <c:v>104.82724456195578</c:v>
                </c:pt>
                <c:pt idx="39">
                  <c:v>100.78340641612628</c:v>
                </c:pt>
                <c:pt idx="40">
                  <c:v>97.324281019618127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D8-4A87-9448-1BF767D6A2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 - innovators'!$P$2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'Low - innovators'!$P$3:$P$43</c:f>
              <c:numCache>
                <c:formatCode>0%</c:formatCode>
                <c:ptCount val="41"/>
                <c:pt idx="0">
                  <c:v>0.97530056531515363</c:v>
                </c:pt>
                <c:pt idx="1">
                  <c:v>0.95242200858318571</c:v>
                </c:pt>
                <c:pt idx="2">
                  <c:v>0.93190415680966876</c:v>
                </c:pt>
                <c:pt idx="3">
                  <c:v>0.91593163321497362</c:v>
                </c:pt>
                <c:pt idx="4">
                  <c:v>0.90366481102158824</c:v>
                </c:pt>
                <c:pt idx="5">
                  <c:v>0.89404783805541155</c:v>
                </c:pt>
                <c:pt idx="6">
                  <c:v>0.88629466873606622</c:v>
                </c:pt>
                <c:pt idx="7">
                  <c:v>0.87984328407035117</c:v>
                </c:pt>
                <c:pt idx="8">
                  <c:v>0.87426376017173291</c:v>
                </c:pt>
                <c:pt idx="9">
                  <c:v>0.86918450843318462</c:v>
                </c:pt>
                <c:pt idx="10">
                  <c:v>0.86423313494853449</c:v>
                </c:pt>
                <c:pt idx="11">
                  <c:v>0.85898376877953642</c:v>
                </c:pt>
                <c:pt idx="12">
                  <c:v>0.8529066499873007</c:v>
                </c:pt>
                <c:pt idx="13">
                  <c:v>0.84531888408312073</c:v>
                </c:pt>
                <c:pt idx="14">
                  <c:v>0.83533530005555934</c:v>
                </c:pt>
                <c:pt idx="15">
                  <c:v>0.82181640750318952</c:v>
                </c:pt>
                <c:pt idx="16">
                  <c:v>0.80331251174399732</c:v>
                </c:pt>
                <c:pt idx="17">
                  <c:v>0.77801904027201485</c:v>
                </c:pt>
                <c:pt idx="18">
                  <c:v>0.74379845275688716</c:v>
                </c:pt>
                <c:pt idx="19">
                  <c:v>0.69839217960730593</c:v>
                </c:pt>
                <c:pt idx="20">
                  <c:v>0.64001159722123624</c:v>
                </c:pt>
                <c:pt idx="21">
                  <c:v>0.56843678837281464</c:v>
                </c:pt>
                <c:pt idx="22">
                  <c:v>0.48634583860447705</c:v>
                </c:pt>
                <c:pt idx="23">
                  <c:v>0.39987042623767305</c:v>
                </c:pt>
                <c:pt idx="24">
                  <c:v>0.31721160904564483</c:v>
                </c:pt>
                <c:pt idx="25">
                  <c:v>0.24561618215275738</c:v>
                </c:pt>
                <c:pt idx="26">
                  <c:v>0.18887312403371787</c:v>
                </c:pt>
                <c:pt idx="27">
                  <c:v>0.14702687961278071</c:v>
                </c:pt>
                <c:pt idx="28">
                  <c:v>0.11779178393995293</c:v>
                </c:pt>
                <c:pt idx="29">
                  <c:v>9.8151761186064015E-2</c:v>
                </c:pt>
                <c:pt idx="30">
                  <c:v>8.5309535674572001E-2</c:v>
                </c:pt>
                <c:pt idx="31">
                  <c:v>7.7004915253032533E-2</c:v>
                </c:pt>
                <c:pt idx="32">
                  <c:v>7.1521118131465403E-2</c:v>
                </c:pt>
                <c:pt idx="33">
                  <c:v>6.7628870782874606E-2</c:v>
                </c:pt>
                <c:pt idx="34">
                  <c:v>6.4551271794081475E-2</c:v>
                </c:pt>
                <c:pt idx="35">
                  <c:v>6.1900554432074706E-2</c:v>
                </c:pt>
                <c:pt idx="36">
                  <c:v>5.9536744946155525E-2</c:v>
                </c:pt>
                <c:pt idx="37">
                  <c:v>5.7415315432894604E-2</c:v>
                </c:pt>
                <c:pt idx="38">
                  <c:v>5.5512013378510069E-2</c:v>
                </c:pt>
                <c:pt idx="39">
                  <c:v>5.3806654313487939E-2</c:v>
                </c:pt>
                <c:pt idx="40">
                  <c:v>5.2281183699466327E-2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E7-4426-A727-1C0EE8392A6E}"/>
            </c:ext>
          </c:extLst>
        </c:ser>
        <c:ser>
          <c:idx val="1"/>
          <c:order val="1"/>
          <c:tx>
            <c:strRef>
              <c:f>'Low - innovators'!$Q$2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'Low - innovators'!$Q$3:$Q$43</c:f>
              <c:numCache>
                <c:formatCode>0%</c:formatCode>
                <c:ptCount val="41"/>
                <c:pt idx="0">
                  <c:v>2.4699434684846464E-2</c:v>
                </c:pt>
                <c:pt idx="1">
                  <c:v>4.7577991416814208E-2</c:v>
                </c:pt>
                <c:pt idx="2">
                  <c:v>6.809584319033124E-2</c:v>
                </c:pt>
                <c:pt idx="3">
                  <c:v>8.4068366785026508E-2</c:v>
                </c:pt>
                <c:pt idx="4">
                  <c:v>9.6335188978411743E-2</c:v>
                </c:pt>
                <c:pt idx="5">
                  <c:v>0.10595216194458848</c:v>
                </c:pt>
                <c:pt idx="6">
                  <c:v>0.1137053312639339</c:v>
                </c:pt>
                <c:pt idx="7">
                  <c:v>0.12015671592964884</c:v>
                </c:pt>
                <c:pt idx="8">
                  <c:v>0.12573623982826718</c:v>
                </c:pt>
                <c:pt idx="9">
                  <c:v>0.13081549156681532</c:v>
                </c:pt>
                <c:pt idx="10">
                  <c:v>0.13576686505146546</c:v>
                </c:pt>
                <c:pt idx="11">
                  <c:v>0.14101623122046358</c:v>
                </c:pt>
                <c:pt idx="12">
                  <c:v>0.14709335001269927</c:v>
                </c:pt>
                <c:pt idx="13">
                  <c:v>0.15468111591687933</c:v>
                </c:pt>
                <c:pt idx="14">
                  <c:v>0.16466469994444061</c:v>
                </c:pt>
                <c:pt idx="15">
                  <c:v>0.17818359249681051</c:v>
                </c:pt>
                <c:pt idx="16">
                  <c:v>0.19668748825600271</c:v>
                </c:pt>
                <c:pt idx="17">
                  <c:v>0.22198095972798523</c:v>
                </c:pt>
                <c:pt idx="18">
                  <c:v>0.25620154724311278</c:v>
                </c:pt>
                <c:pt idx="19">
                  <c:v>0.30160782039269407</c:v>
                </c:pt>
                <c:pt idx="20">
                  <c:v>0.35998840277876382</c:v>
                </c:pt>
                <c:pt idx="21">
                  <c:v>0.43156321162718547</c:v>
                </c:pt>
                <c:pt idx="22">
                  <c:v>0.513654161395523</c:v>
                </c:pt>
                <c:pt idx="23">
                  <c:v>0.6001295737623269</c:v>
                </c:pt>
                <c:pt idx="24">
                  <c:v>0.68278839095435506</c:v>
                </c:pt>
                <c:pt idx="25">
                  <c:v>0.75438381784724262</c:v>
                </c:pt>
                <c:pt idx="26">
                  <c:v>0.81112687596628208</c:v>
                </c:pt>
                <c:pt idx="27">
                  <c:v>0.85297312038721929</c:v>
                </c:pt>
                <c:pt idx="28">
                  <c:v>0.88220821606004707</c:v>
                </c:pt>
                <c:pt idx="29">
                  <c:v>0.90184823881393605</c:v>
                </c:pt>
                <c:pt idx="30">
                  <c:v>0.914690464325428</c:v>
                </c:pt>
                <c:pt idx="31">
                  <c:v>0.92299508474696756</c:v>
                </c:pt>
                <c:pt idx="32">
                  <c:v>0.92847888186853456</c:v>
                </c:pt>
                <c:pt idx="33">
                  <c:v>0.9323711292171255</c:v>
                </c:pt>
                <c:pt idx="34">
                  <c:v>0.93544872820591851</c:v>
                </c:pt>
                <c:pt idx="35">
                  <c:v>0.93809944556792524</c:v>
                </c:pt>
                <c:pt idx="36">
                  <c:v>0.94046325505384443</c:v>
                </c:pt>
                <c:pt idx="37">
                  <c:v>0.94258468456710542</c:v>
                </c:pt>
                <c:pt idx="38">
                  <c:v>0.94448798662148992</c:v>
                </c:pt>
                <c:pt idx="39">
                  <c:v>0.94619334568651203</c:v>
                </c:pt>
                <c:pt idx="40">
                  <c:v>0.94771881630053367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E7-4426-A727-1C0EE8392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'Low - innovators'!$M$2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'Low - innovators'!$M$3:$M$43</c:f>
              <c:numCache>
                <c:formatCode>0</c:formatCode>
                <c:ptCount val="41"/>
                <c:pt idx="0">
                  <c:v>45</c:v>
                </c:pt>
                <c:pt idx="1">
                  <c:v>147.14745608180908</c:v>
                </c:pt>
                <c:pt idx="2">
                  <c:v>331.81892624111117</c:v>
                </c:pt>
                <c:pt idx="3">
                  <c:v>571.88643534937955</c:v>
                </c:pt>
                <c:pt idx="4">
                  <c:v>835.8167988121229</c:v>
                </c:pt>
                <c:pt idx="5">
                  <c:v>1102.1617894525511</c:v>
                </c:pt>
                <c:pt idx="6">
                  <c:v>1358.514160312689</c:v>
                </c:pt>
                <c:pt idx="7">
                  <c:v>1598.4853189378539</c:v>
                </c:pt>
                <c:pt idx="8">
                  <c:v>1819.493476833703</c:v>
                </c:pt>
                <c:pt idx="9">
                  <c:v>2021.4078606941646</c:v>
                </c:pt>
                <c:pt idx="10">
                  <c:v>2205.7960006060007</c:v>
                </c:pt>
                <c:pt idx="11">
                  <c:v>2375.5876932163951</c:v>
                </c:pt>
                <c:pt idx="12">
                  <c:v>2535.0431950652023</c:v>
                </c:pt>
                <c:pt idx="13">
                  <c:v>2689.9546311093086</c:v>
                </c:pt>
                <c:pt idx="14">
                  <c:v>2848.0287265134039</c:v>
                </c:pt>
                <c:pt idx="15">
                  <c:v>3019.4141309607057</c:v>
                </c:pt>
                <c:pt idx="16">
                  <c:v>3217.3574710042117</c:v>
                </c:pt>
                <c:pt idx="17">
                  <c:v>3458.9796739553817</c:v>
                </c:pt>
                <c:pt idx="18">
                  <c:v>3766.0980579402394</c:v>
                </c:pt>
                <c:pt idx="19">
                  <c:v>4165.7854089461989</c:v>
                </c:pt>
                <c:pt idx="20">
                  <c:v>4689.8635189240822</c:v>
                </c:pt>
                <c:pt idx="21">
                  <c:v>5371.8386276437031</c:v>
                </c:pt>
                <c:pt idx="22">
                  <c:v>6239.5053544372977</c:v>
                </c:pt>
                <c:pt idx="23">
                  <c:v>7303.0480098296921</c:v>
                </c:pt>
                <c:pt idx="24">
                  <c:v>8543.0214897942242</c:v>
                </c:pt>
                <c:pt idx="25">
                  <c:v>9906.9649511299776</c:v>
                </c:pt>
                <c:pt idx="26">
                  <c:v>11320.299141216574</c:v>
                </c:pt>
                <c:pt idx="27">
                  <c:v>12706.310254821528</c:v>
                </c:pt>
                <c:pt idx="28">
                  <c:v>14003.427245599709</c:v>
                </c:pt>
                <c:pt idx="29">
                  <c:v>15172.67876874998</c:v>
                </c:pt>
                <c:pt idx="30">
                  <c:v>16196.460089662698</c:v>
                </c:pt>
                <c:pt idx="31">
                  <c:v>17073.275161194586</c:v>
                </c:pt>
                <c:pt idx="32">
                  <c:v>17812.098010317022</c:v>
                </c:pt>
                <c:pt idx="33">
                  <c:v>18427.833376662027</c:v>
                </c:pt>
                <c:pt idx="34">
                  <c:v>18937.93678280669</c:v>
                </c:pt>
                <c:pt idx="35">
                  <c:v>19359.868703171986</c:v>
                </c:pt>
                <c:pt idx="36">
                  <c:v>19709.342467593255</c:v>
                </c:pt>
                <c:pt idx="37">
                  <c:v>19999.558621816905</c:v>
                </c:pt>
                <c:pt idx="38">
                  <c:v>20241.277978005499</c:v>
                </c:pt>
                <c:pt idx="39">
                  <c:v>20443.218322201104</c:v>
                </c:pt>
                <c:pt idx="40">
                  <c:v>20612.444713350189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BC-4E80-AF98-C9D27A33B301}"/>
            </c:ext>
          </c:extLst>
        </c:ser>
        <c:ser>
          <c:idx val="0"/>
          <c:order val="1"/>
          <c:tx>
            <c:strRef>
              <c:f>'Low - innovators'!$L$2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'Low - innovators'!$L$3:$L$43</c:f>
              <c:numCache>
                <c:formatCode>0</c:formatCode>
                <c:ptCount val="41"/>
                <c:pt idx="0">
                  <c:v>22455</c:v>
                </c:pt>
                <c:pt idx="1">
                  <c:v>22352.85254391819</c:v>
                </c:pt>
                <c:pt idx="2">
                  <c:v>22168.181073758886</c:v>
                </c:pt>
                <c:pt idx="3">
                  <c:v>21928.113564650615</c:v>
                </c:pt>
                <c:pt idx="4">
                  <c:v>21664.183201187872</c:v>
                </c:pt>
                <c:pt idx="5">
                  <c:v>21397.838210547445</c:v>
                </c:pt>
                <c:pt idx="6">
                  <c:v>21141.485839687306</c:v>
                </c:pt>
                <c:pt idx="7">
                  <c:v>20901.514681062145</c:v>
                </c:pt>
                <c:pt idx="8">
                  <c:v>20680.506523166296</c:v>
                </c:pt>
                <c:pt idx="9">
                  <c:v>20478.592139305834</c:v>
                </c:pt>
                <c:pt idx="10">
                  <c:v>20294.203999393998</c:v>
                </c:pt>
                <c:pt idx="11">
                  <c:v>20124.412306783604</c:v>
                </c:pt>
                <c:pt idx="12">
                  <c:v>19964.956804934798</c:v>
                </c:pt>
                <c:pt idx="13">
                  <c:v>19810.045368890693</c:v>
                </c:pt>
                <c:pt idx="14">
                  <c:v>19651.971273486597</c:v>
                </c:pt>
                <c:pt idx="15">
                  <c:v>19480.585869039296</c:v>
                </c:pt>
                <c:pt idx="16">
                  <c:v>19282.642528995792</c:v>
                </c:pt>
                <c:pt idx="17">
                  <c:v>19041.020326044621</c:v>
                </c:pt>
                <c:pt idx="18">
                  <c:v>18733.901942059765</c:v>
                </c:pt>
                <c:pt idx="19">
                  <c:v>18334.214591053806</c:v>
                </c:pt>
                <c:pt idx="20">
                  <c:v>17810.136481075922</c:v>
                </c:pt>
                <c:pt idx="21">
                  <c:v>17128.161372356302</c:v>
                </c:pt>
                <c:pt idx="22">
                  <c:v>16260.494645562709</c:v>
                </c:pt>
                <c:pt idx="23">
                  <c:v>15196.951990170315</c:v>
                </c:pt>
                <c:pt idx="24">
                  <c:v>13956.978510205781</c:v>
                </c:pt>
                <c:pt idx="25">
                  <c:v>12593.035048870026</c:v>
                </c:pt>
                <c:pt idx="26">
                  <c:v>11179.70085878343</c:v>
                </c:pt>
                <c:pt idx="27">
                  <c:v>9793.6897451784753</c:v>
                </c:pt>
                <c:pt idx="28">
                  <c:v>8496.5727544002948</c:v>
                </c:pt>
                <c:pt idx="29">
                  <c:v>7327.3212312500236</c:v>
                </c:pt>
                <c:pt idx="30">
                  <c:v>6303.5399103373074</c:v>
                </c:pt>
                <c:pt idx="31">
                  <c:v>5426.7248388054204</c:v>
                </c:pt>
                <c:pt idx="32">
                  <c:v>4687.9019896829832</c:v>
                </c:pt>
                <c:pt idx="33">
                  <c:v>4072.166623337981</c:v>
                </c:pt>
                <c:pt idx="34">
                  <c:v>3562.0632171933207</c:v>
                </c:pt>
                <c:pt idx="35">
                  <c:v>3140.1312968280236</c:v>
                </c:pt>
                <c:pt idx="36">
                  <c:v>2790.6575324067553</c:v>
                </c:pt>
                <c:pt idx="37">
                  <c:v>2500.4413781831045</c:v>
                </c:pt>
                <c:pt idx="38">
                  <c:v>2258.7220219945093</c:v>
                </c:pt>
                <c:pt idx="39">
                  <c:v>2056.7816777989028</c:v>
                </c:pt>
                <c:pt idx="40">
                  <c:v>1887.5552866498183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BC-4E80-AF98-C9D27A33B3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 - Early adopters'!$P$2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'High - Early adopters'!$P$3:$P$43</c:f>
              <c:numCache>
                <c:formatCode>0%</c:formatCode>
                <c:ptCount val="41"/>
                <c:pt idx="0">
                  <c:v>0.98322806694597653</c:v>
                </c:pt>
                <c:pt idx="1">
                  <c:v>0.96249082851585022</c:v>
                </c:pt>
                <c:pt idx="2">
                  <c:v>0.92980179935708418</c:v>
                </c:pt>
                <c:pt idx="3">
                  <c:v>0.88614019915469899</c:v>
                </c:pt>
                <c:pt idx="4">
                  <c:v>0.83147572433047212</c:v>
                </c:pt>
                <c:pt idx="5">
                  <c:v>0.76354540369757928</c:v>
                </c:pt>
                <c:pt idx="6">
                  <c:v>0.67944003094331096</c:v>
                </c:pt>
                <c:pt idx="7">
                  <c:v>0.57954006714802564</c:v>
                </c:pt>
                <c:pt idx="8">
                  <c:v>0.47287986547358346</c:v>
                </c:pt>
                <c:pt idx="9">
                  <c:v>0.37754693257725769</c:v>
                </c:pt>
                <c:pt idx="10">
                  <c:v>0.30941639852208996</c:v>
                </c:pt>
                <c:pt idx="11">
                  <c:v>0.26979527582007867</c:v>
                </c:pt>
                <c:pt idx="12">
                  <c:v>0.24797958994660221</c:v>
                </c:pt>
                <c:pt idx="13">
                  <c:v>0.23347513869408471</c:v>
                </c:pt>
                <c:pt idx="14">
                  <c:v>0.22188012842272214</c:v>
                </c:pt>
                <c:pt idx="15">
                  <c:v>0.21208913653766959</c:v>
                </c:pt>
                <c:pt idx="16">
                  <c:v>0.20368681699073729</c:v>
                </c:pt>
                <c:pt idx="17">
                  <c:v>0.19640591547313752</c:v>
                </c:pt>
                <c:pt idx="18">
                  <c:v>0.19005511195159394</c:v>
                </c:pt>
                <c:pt idx="19">
                  <c:v>0.18449100807001775</c:v>
                </c:pt>
                <c:pt idx="20">
                  <c:v>0.1796019051946868</c:v>
                </c:pt>
                <c:pt idx="21">
                  <c:v>0.17529793922617093</c:v>
                </c:pt>
                <c:pt idx="22">
                  <c:v>0.17150488057305505</c:v>
                </c:pt>
                <c:pt idx="23">
                  <c:v>0.16816012345599568</c:v>
                </c:pt>
                <c:pt idx="24">
                  <c:v>0.16521001896032328</c:v>
                </c:pt>
                <c:pt idx="25">
                  <c:v>0.16260805045844676</c:v>
                </c:pt>
                <c:pt idx="26">
                  <c:v>0.16031354630477812</c:v>
                </c:pt>
                <c:pt idx="27">
                  <c:v>0.15829074061767767</c:v>
                </c:pt>
                <c:pt idx="28">
                  <c:v>0.15650806328840267</c:v>
                </c:pt>
                <c:pt idx="29">
                  <c:v>0.15493758387141687</c:v>
                </c:pt>
                <c:pt idx="30">
                  <c:v>0.15355456129110975</c:v>
                </c:pt>
                <c:pt idx="31">
                  <c:v>0.15233706853445664</c:v>
                </c:pt>
                <c:pt idx="32">
                  <c:v>0.15126567242240224</c:v>
                </c:pt>
                <c:pt idx="33">
                  <c:v>0.15032315547541314</c:v>
                </c:pt>
                <c:pt idx="34">
                  <c:v>0.14949427126565948</c:v>
                </c:pt>
                <c:pt idx="35">
                  <c:v>0.14876552740621582</c:v>
                </c:pt>
                <c:pt idx="36">
                  <c:v>0.14812499205994778</c:v>
                </c:pt>
                <c:pt idx="37">
                  <c:v>0.14756212093792603</c:v>
                </c:pt>
                <c:pt idx="38">
                  <c:v>0.14706760244256575</c:v>
                </c:pt>
                <c:pt idx="39">
                  <c:v>0.14663321904882798</c:v>
                </c:pt>
                <c:pt idx="40">
                  <c:v>0.14625172330503378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55-447F-AFD4-3994759B1D52}"/>
            </c:ext>
          </c:extLst>
        </c:ser>
        <c:ser>
          <c:idx val="1"/>
          <c:order val="1"/>
          <c:tx>
            <c:strRef>
              <c:f>'High - Early adopters'!$Q$2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'High - Early adopters'!$Q$3:$Q$43</c:f>
              <c:numCache>
                <c:formatCode>0%</c:formatCode>
                <c:ptCount val="41"/>
                <c:pt idx="0">
                  <c:v>1.6771933054023483E-2</c:v>
                </c:pt>
                <c:pt idx="1">
                  <c:v>3.7509171484149707E-2</c:v>
                </c:pt>
                <c:pt idx="2">
                  <c:v>7.0198200642915737E-2</c:v>
                </c:pt>
                <c:pt idx="3">
                  <c:v>0.11385980084530105</c:v>
                </c:pt>
                <c:pt idx="4">
                  <c:v>0.16852427566952777</c:v>
                </c:pt>
                <c:pt idx="5">
                  <c:v>0.23645459630242069</c:v>
                </c:pt>
                <c:pt idx="6">
                  <c:v>0.32055996905668893</c:v>
                </c:pt>
                <c:pt idx="7">
                  <c:v>0.42045993285197436</c:v>
                </c:pt>
                <c:pt idx="8">
                  <c:v>0.52712013452641648</c:v>
                </c:pt>
                <c:pt idx="9">
                  <c:v>0.62245306742274231</c:v>
                </c:pt>
                <c:pt idx="10">
                  <c:v>0.69058360147790998</c:v>
                </c:pt>
                <c:pt idx="11">
                  <c:v>0.73020472417992133</c:v>
                </c:pt>
                <c:pt idx="12">
                  <c:v>0.75202041005339781</c:v>
                </c:pt>
                <c:pt idx="13">
                  <c:v>0.76652486130591535</c:v>
                </c:pt>
                <c:pt idx="14">
                  <c:v>0.7781198715772778</c:v>
                </c:pt>
                <c:pt idx="15">
                  <c:v>0.78791086346233041</c:v>
                </c:pt>
                <c:pt idx="16">
                  <c:v>0.79631318300926268</c:v>
                </c:pt>
                <c:pt idx="17">
                  <c:v>0.80359408452686243</c:v>
                </c:pt>
                <c:pt idx="18">
                  <c:v>0.80994488804840603</c:v>
                </c:pt>
                <c:pt idx="19">
                  <c:v>0.81550899192998216</c:v>
                </c:pt>
                <c:pt idx="20">
                  <c:v>0.82039809480531312</c:v>
                </c:pt>
                <c:pt idx="21">
                  <c:v>0.82470206077382902</c:v>
                </c:pt>
                <c:pt idx="22">
                  <c:v>0.82849511942694498</c:v>
                </c:pt>
                <c:pt idx="23">
                  <c:v>0.83183987654400438</c:v>
                </c:pt>
                <c:pt idx="24">
                  <c:v>0.83478998103967683</c:v>
                </c:pt>
                <c:pt idx="25">
                  <c:v>0.83739194954155327</c:v>
                </c:pt>
                <c:pt idx="26">
                  <c:v>0.83968645369522188</c:v>
                </c:pt>
                <c:pt idx="27">
                  <c:v>0.84170925938232233</c:v>
                </c:pt>
                <c:pt idx="28">
                  <c:v>0.84349193671159739</c:v>
                </c:pt>
                <c:pt idx="29">
                  <c:v>0.84506241612858313</c:v>
                </c:pt>
                <c:pt idx="30">
                  <c:v>0.84644543870889022</c:v>
                </c:pt>
                <c:pt idx="31">
                  <c:v>0.8476629314655435</c:v>
                </c:pt>
                <c:pt idx="32">
                  <c:v>0.84873432757759781</c:v>
                </c:pt>
                <c:pt idx="33">
                  <c:v>0.84967684452458692</c:v>
                </c:pt>
                <c:pt idx="34">
                  <c:v>0.85050572873434049</c:v>
                </c:pt>
                <c:pt idx="35">
                  <c:v>0.85123447259378404</c:v>
                </c:pt>
                <c:pt idx="36">
                  <c:v>0.85187500794005222</c:v>
                </c:pt>
                <c:pt idx="37">
                  <c:v>0.85243787906207402</c:v>
                </c:pt>
                <c:pt idx="38">
                  <c:v>0.85293239755743422</c:v>
                </c:pt>
                <c:pt idx="39">
                  <c:v>0.85336678095117202</c:v>
                </c:pt>
                <c:pt idx="40">
                  <c:v>0.85374827669496622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55-447F-AFD4-3994759B1D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'High - Early adopters'!$M$2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'High - Early adopters'!$M$3:$M$43</c:f>
              <c:numCache>
                <c:formatCode>0</c:formatCode>
                <c:ptCount val="41"/>
                <c:pt idx="0">
                  <c:v>27</c:v>
                </c:pt>
                <c:pt idx="1">
                  <c:v>66.884219245863406</c:v>
                </c:pt>
                <c:pt idx="2">
                  <c:v>154.78213840389495</c:v>
                </c:pt>
                <c:pt idx="3">
                  <c:v>313.36085245898846</c:v>
                </c:pt>
                <c:pt idx="4">
                  <c:v>558.11014424950361</c:v>
                </c:pt>
                <c:pt idx="5">
                  <c:v>901.50365970732787</c:v>
                </c:pt>
                <c:pt idx="6">
                  <c:v>1359.6303377823983</c:v>
                </c:pt>
                <c:pt idx="7">
                  <c:v>1953.2161866789788</c:v>
                </c:pt>
                <c:pt idx="8">
                  <c:v>2697.8147680435141</c:v>
                </c:pt>
                <c:pt idx="9">
                  <c:v>3581.4761776561359</c:v>
                </c:pt>
                <c:pt idx="10">
                  <c:v>4545.8042241663134</c:v>
                </c:pt>
                <c:pt idx="11">
                  <c:v>5501.2191033234076</c:v>
                </c:pt>
                <c:pt idx="12">
                  <c:v>6372.5280379445139</c:v>
                </c:pt>
                <c:pt idx="13">
                  <c:v>7128.4775374997853</c:v>
                </c:pt>
                <c:pt idx="14">
                  <c:v>7772.3991555257999</c:v>
                </c:pt>
                <c:pt idx="15">
                  <c:v>8318.8429776792909</c:v>
                </c:pt>
                <c:pt idx="16">
                  <c:v>8782.4337134917259</c:v>
                </c:pt>
                <c:pt idx="17">
                  <c:v>9175.9925649183897</c:v>
                </c:pt>
                <c:pt idx="18">
                  <c:v>9510.4980801572401</c:v>
                </c:pt>
                <c:pt idx="19">
                  <c:v>9795.2496618564874</c:v>
                </c:pt>
                <c:pt idx="20">
                  <c:v>10038.074007696141</c:v>
                </c:pt>
                <c:pt idx="21">
                  <c:v>10245.534062131259</c:v>
                </c:pt>
                <c:pt idx="22">
                  <c:v>10423.122813794347</c:v>
                </c:pt>
                <c:pt idx="23">
                  <c:v>10575.43507348823</c:v>
                </c:pt>
                <c:pt idx="24">
                  <c:v>10706.315725459397</c:v>
                </c:pt>
                <c:pt idx="25">
                  <c:v>10818.985529174646</c:v>
                </c:pt>
                <c:pt idx="26">
                  <c:v>10916.146687101911</c:v>
                </c:pt>
                <c:pt idx="27">
                  <c:v>11000.070774658629</c:v>
                </c:pt>
                <c:pt idx="28">
                  <c:v>11072.671620059175</c:v>
                </c:pt>
                <c:pt idx="29">
                  <c:v>11135.565525168653</c:v>
                </c:pt>
                <c:pt idx="30">
                  <c:v>11190.120943682097</c:v>
                </c:pt>
                <c:pt idx="31">
                  <c:v>11237.499439459682</c:v>
                </c:pt>
                <c:pt idx="32">
                  <c:v>11278.689466524713</c:v>
                </c:pt>
                <c:pt idx="33">
                  <c:v>11314.534257679285</c:v>
                </c:pt>
                <c:pt idx="34">
                  <c:v>11345.754886359813</c:v>
                </c:pt>
                <c:pt idx="35">
                  <c:v>11372.969376670571</c:v>
                </c:pt>
                <c:pt idx="36">
                  <c:v>11396.708577339674</c:v>
                </c:pt>
                <c:pt idx="37">
                  <c:v>11417.429383309882</c:v>
                </c:pt>
                <c:pt idx="38">
                  <c:v>11435.525780115506</c:v>
                </c:pt>
                <c:pt idx="39">
                  <c:v>11451.338097497477</c:v>
                </c:pt>
                <c:pt idx="40">
                  <c:v>11465.160786566146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6C-45FD-ABC3-18FBBD7B9A65}"/>
            </c:ext>
          </c:extLst>
        </c:ser>
        <c:ser>
          <c:idx val="0"/>
          <c:order val="1"/>
          <c:tx>
            <c:strRef>
              <c:f>'High - Early adopters'!$L$2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'High - Early adopters'!$L$3:$L$43</c:f>
              <c:numCache>
                <c:formatCode>0</c:formatCode>
                <c:ptCount val="41"/>
                <c:pt idx="0">
                  <c:v>13473</c:v>
                </c:pt>
                <c:pt idx="1">
                  <c:v>13433.115780754137</c:v>
                </c:pt>
                <c:pt idx="2">
                  <c:v>13345.217861596106</c:v>
                </c:pt>
                <c:pt idx="3">
                  <c:v>13186.639147541013</c:v>
                </c:pt>
                <c:pt idx="4">
                  <c:v>12941.889855750498</c:v>
                </c:pt>
                <c:pt idx="5">
                  <c:v>12598.496340292673</c:v>
                </c:pt>
                <c:pt idx="6">
                  <c:v>12140.369662217603</c:v>
                </c:pt>
                <c:pt idx="7">
                  <c:v>11546.783813321023</c:v>
                </c:pt>
                <c:pt idx="8">
                  <c:v>10802.185231956488</c:v>
                </c:pt>
                <c:pt idx="9">
                  <c:v>9918.5238223438646</c:v>
                </c:pt>
                <c:pt idx="10">
                  <c:v>8954.1957758336885</c:v>
                </c:pt>
                <c:pt idx="11">
                  <c:v>7998.7808966765942</c:v>
                </c:pt>
                <c:pt idx="12">
                  <c:v>7127.4719620554879</c:v>
                </c:pt>
                <c:pt idx="13">
                  <c:v>6371.5224625002165</c:v>
                </c:pt>
                <c:pt idx="14">
                  <c:v>5727.6008444742019</c:v>
                </c:pt>
                <c:pt idx="15">
                  <c:v>5181.1570223207118</c:v>
                </c:pt>
                <c:pt idx="16">
                  <c:v>4717.5662865082777</c:v>
                </c:pt>
                <c:pt idx="17">
                  <c:v>4324.007435081613</c:v>
                </c:pt>
                <c:pt idx="18">
                  <c:v>3989.5019198427617</c:v>
                </c:pt>
                <c:pt idx="19">
                  <c:v>3704.7503381435135</c:v>
                </c:pt>
                <c:pt idx="20">
                  <c:v>3461.9259923038589</c:v>
                </c:pt>
                <c:pt idx="21">
                  <c:v>3254.4659378687415</c:v>
                </c:pt>
                <c:pt idx="22">
                  <c:v>3076.8771862056547</c:v>
                </c:pt>
                <c:pt idx="23">
                  <c:v>2924.5649265117727</c:v>
                </c:pt>
                <c:pt idx="24">
                  <c:v>2793.684274540607</c:v>
                </c:pt>
                <c:pt idx="25">
                  <c:v>2681.0144708253588</c:v>
                </c:pt>
                <c:pt idx="26">
                  <c:v>2583.8533128980935</c:v>
                </c:pt>
                <c:pt idx="27">
                  <c:v>2499.929225341376</c:v>
                </c:pt>
                <c:pt idx="28">
                  <c:v>2427.3283799408305</c:v>
                </c:pt>
                <c:pt idx="29">
                  <c:v>2364.4344748313515</c:v>
                </c:pt>
                <c:pt idx="30">
                  <c:v>2309.8790563179068</c:v>
                </c:pt>
                <c:pt idx="31">
                  <c:v>2262.5005605403217</c:v>
                </c:pt>
                <c:pt idx="32">
                  <c:v>2221.3105334752904</c:v>
                </c:pt>
                <c:pt idx="33">
                  <c:v>2185.4657423207186</c:v>
                </c:pt>
                <c:pt idx="34">
                  <c:v>2154.2451136401905</c:v>
                </c:pt>
                <c:pt idx="35">
                  <c:v>2127.0306233294332</c:v>
                </c:pt>
                <c:pt idx="36">
                  <c:v>2103.2914226603293</c:v>
                </c:pt>
                <c:pt idx="37">
                  <c:v>2082.5706166901223</c:v>
                </c:pt>
                <c:pt idx="38">
                  <c:v>2064.4742198844983</c:v>
                </c:pt>
                <c:pt idx="39">
                  <c:v>2048.6619025025261</c:v>
                </c:pt>
                <c:pt idx="40">
                  <c:v>2034.8392134338565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6C-45FD-ABC3-18FBBD7B9A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 - Early adopters'!$P$2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'Medium - Early adopters'!$P$3:$P$43</c:f>
              <c:numCache>
                <c:formatCode>0%</c:formatCode>
                <c:ptCount val="41"/>
                <c:pt idx="0">
                  <c:v>0.98472470213845653</c:v>
                </c:pt>
                <c:pt idx="1">
                  <c:v>0.97128089958388819</c:v>
                </c:pt>
                <c:pt idx="2">
                  <c:v>0.95433162494079848</c:v>
                </c:pt>
                <c:pt idx="3">
                  <c:v>0.936342427443557</c:v>
                </c:pt>
                <c:pt idx="4">
                  <c:v>0.91898909073621304</c:v>
                </c:pt>
                <c:pt idx="5">
                  <c:v>0.90289451252901731</c:v>
                </c:pt>
                <c:pt idx="6">
                  <c:v>0.88800734690602312</c:v>
                </c:pt>
                <c:pt idx="7">
                  <c:v>0.87390454675133378</c:v>
                </c:pt>
                <c:pt idx="8">
                  <c:v>0.85989690767576421</c:v>
                </c:pt>
                <c:pt idx="9">
                  <c:v>0.84498806876156041</c:v>
                </c:pt>
                <c:pt idx="10">
                  <c:v>0.82772714931140978</c:v>
                </c:pt>
                <c:pt idx="11">
                  <c:v>0.80597759952314307</c:v>
                </c:pt>
                <c:pt idx="12">
                  <c:v>0.77665581535426187</c:v>
                </c:pt>
                <c:pt idx="13">
                  <c:v>0.73563916605649382</c:v>
                </c:pt>
                <c:pt idx="14">
                  <c:v>0.67841484844428934</c:v>
                </c:pt>
                <c:pt idx="15">
                  <c:v>0.60249978538042348</c:v>
                </c:pt>
                <c:pt idx="16">
                  <c:v>0.51180777745353812</c:v>
                </c:pt>
                <c:pt idx="17">
                  <c:v>0.41894062716937075</c:v>
                </c:pt>
                <c:pt idx="18">
                  <c:v>0.33927038454181763</c:v>
                </c:pt>
                <c:pt idx="19">
                  <c:v>0.28101594416545428</c:v>
                </c:pt>
                <c:pt idx="20">
                  <c:v>0.24282535365357258</c:v>
                </c:pt>
                <c:pt idx="21">
                  <c:v>0.21871076123057367</c:v>
                </c:pt>
                <c:pt idx="22">
                  <c:v>0.20280732909416585</c:v>
                </c:pt>
                <c:pt idx="23">
                  <c:v>0.19120848984616473</c:v>
                </c:pt>
                <c:pt idx="24">
                  <c:v>0.18187486719289306</c:v>
                </c:pt>
                <c:pt idx="25">
                  <c:v>0.17391136385611192</c:v>
                </c:pt>
                <c:pt idx="26">
                  <c:v>0.16694222164753136</c:v>
                </c:pt>
                <c:pt idx="27">
                  <c:v>0.16078043119330654</c:v>
                </c:pt>
                <c:pt idx="28">
                  <c:v>0.15530454301648358</c:v>
                </c:pt>
                <c:pt idx="29">
                  <c:v>0.15042239782403849</c:v>
                </c:pt>
                <c:pt idx="30">
                  <c:v>0.14605986875073662</c:v>
                </c:pt>
                <c:pt idx="31">
                  <c:v>0.14215564133767705</c:v>
                </c:pt>
                <c:pt idx="32">
                  <c:v>0.13865795814533838</c:v>
                </c:pt>
                <c:pt idx="33">
                  <c:v>0.13552241115454297</c:v>
                </c:pt>
                <c:pt idx="34">
                  <c:v>0.13271040242808685</c:v>
                </c:pt>
                <c:pt idx="35">
                  <c:v>0.13018804620730876</c:v>
                </c:pt>
                <c:pt idx="36">
                  <c:v>0.12792536716854877</c:v>
                </c:pt>
                <c:pt idx="37">
                  <c:v>0.12589570004836764</c:v>
                </c:pt>
                <c:pt idx="38">
                  <c:v>0.12407522803054787</c:v>
                </c:pt>
                <c:pt idx="39">
                  <c:v>0.12244261816604159</c:v>
                </c:pt>
                <c:pt idx="40">
                  <c:v>0.12097872581393923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AC-4C39-B56E-950857CE9FBF}"/>
            </c:ext>
          </c:extLst>
        </c:ser>
        <c:ser>
          <c:idx val="1"/>
          <c:order val="1"/>
          <c:tx>
            <c:strRef>
              <c:f>'Medium - Early adopters'!$Q$2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 - Early adopters'!$Q$3:$Q$43</c:f>
              <c:numCache>
                <c:formatCode>0%</c:formatCode>
                <c:ptCount val="41"/>
                <c:pt idx="0">
                  <c:v>1.5275297861543382E-2</c:v>
                </c:pt>
                <c:pt idx="1">
                  <c:v>2.8719100416111861E-2</c:v>
                </c:pt>
                <c:pt idx="2">
                  <c:v>4.5668375059201481E-2</c:v>
                </c:pt>
                <c:pt idx="3">
                  <c:v>6.3657572556442957E-2</c:v>
                </c:pt>
                <c:pt idx="4">
                  <c:v>8.1010909263786901E-2</c:v>
                </c:pt>
                <c:pt idx="5">
                  <c:v>9.710548747098266E-2</c:v>
                </c:pt>
                <c:pt idx="6">
                  <c:v>0.11199265309397681</c:v>
                </c:pt>
                <c:pt idx="7">
                  <c:v>0.12609545324866628</c:v>
                </c:pt>
                <c:pt idx="8">
                  <c:v>0.1401030923242359</c:v>
                </c:pt>
                <c:pt idx="9">
                  <c:v>0.15501193123843968</c:v>
                </c:pt>
                <c:pt idx="10">
                  <c:v>0.17227285068859033</c:v>
                </c:pt>
                <c:pt idx="11">
                  <c:v>0.19402240047685704</c:v>
                </c:pt>
                <c:pt idx="12">
                  <c:v>0.2233441846457381</c:v>
                </c:pt>
                <c:pt idx="13">
                  <c:v>0.26436083394350618</c:v>
                </c:pt>
                <c:pt idx="14">
                  <c:v>0.3215851515557106</c:v>
                </c:pt>
                <c:pt idx="15">
                  <c:v>0.39750021461957652</c:v>
                </c:pt>
                <c:pt idx="16">
                  <c:v>0.48819222254646194</c:v>
                </c:pt>
                <c:pt idx="17">
                  <c:v>0.58105937283062936</c:v>
                </c:pt>
                <c:pt idx="18">
                  <c:v>0.66072961545818243</c:v>
                </c:pt>
                <c:pt idx="19">
                  <c:v>0.71898405583454572</c:v>
                </c:pt>
                <c:pt idx="20">
                  <c:v>0.7571746463464275</c:v>
                </c:pt>
                <c:pt idx="21">
                  <c:v>0.78128923876942635</c:v>
                </c:pt>
                <c:pt idx="22">
                  <c:v>0.79719267090583412</c:v>
                </c:pt>
                <c:pt idx="23">
                  <c:v>0.80879151015383532</c:v>
                </c:pt>
                <c:pt idx="24">
                  <c:v>0.81812513280710686</c:v>
                </c:pt>
                <c:pt idx="25">
                  <c:v>0.82608863614388817</c:v>
                </c:pt>
                <c:pt idx="26">
                  <c:v>0.83305777835246853</c:v>
                </c:pt>
                <c:pt idx="27">
                  <c:v>0.83921956880669346</c:v>
                </c:pt>
                <c:pt idx="28">
                  <c:v>0.84469545698351645</c:v>
                </c:pt>
                <c:pt idx="29">
                  <c:v>0.84957760217596157</c:v>
                </c:pt>
                <c:pt idx="30">
                  <c:v>0.85394013124926338</c:v>
                </c:pt>
                <c:pt idx="31">
                  <c:v>0.857844358662323</c:v>
                </c:pt>
                <c:pt idx="32">
                  <c:v>0.86134204185466157</c:v>
                </c:pt>
                <c:pt idx="33">
                  <c:v>0.864477588845457</c:v>
                </c:pt>
                <c:pt idx="34">
                  <c:v>0.86728959757191315</c:v>
                </c:pt>
                <c:pt idx="35">
                  <c:v>0.86981195379269127</c:v>
                </c:pt>
                <c:pt idx="36">
                  <c:v>0.87207463283145126</c:v>
                </c:pt>
                <c:pt idx="37">
                  <c:v>0.87410429995163241</c:v>
                </c:pt>
                <c:pt idx="38">
                  <c:v>0.87592477196945207</c:v>
                </c:pt>
                <c:pt idx="39">
                  <c:v>0.87755738183395848</c:v>
                </c:pt>
                <c:pt idx="40">
                  <c:v>0.87902127418606069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AC-4C39-B56E-950857CE9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New</a:t>
            </a:r>
            <a:r>
              <a:rPr lang="it-IT" baseline="0"/>
              <a:t> tech installed base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79943455343944"/>
          <c:y val="0.15541588099727635"/>
          <c:w val="0.84190165884436863"/>
          <c:h val="0.57448739712061447"/>
        </c:manualLayout>
      </c:layout>
      <c:areaChart>
        <c:grouping val="stacked"/>
        <c:varyColors val="0"/>
        <c:ser>
          <c:idx val="3"/>
          <c:order val="3"/>
          <c:tx>
            <c:strRef>
              <c:f>'Total market'!$O$2</c:f>
              <c:strCache>
                <c:ptCount val="1"/>
                <c:pt idx="0">
                  <c:v>New tech installed base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cat>
            <c:numRef>
              <c:f>'Total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market'!$O$3:$O$43</c:f>
              <c:numCache>
                <c:formatCode>0</c:formatCode>
                <c:ptCount val="41"/>
                <c:pt idx="0">
                  <c:v>2023</c:v>
                </c:pt>
                <c:pt idx="1">
                  <c:v>3988.667937234306</c:v>
                </c:pt>
                <c:pt idx="2">
                  <c:v>7474.832440884682</c:v>
                </c:pt>
                <c:pt idx="3">
                  <c:v>12795.614218111838</c:v>
                </c:pt>
                <c:pt idx="4">
                  <c:v>20048.259214788057</c:v>
                </c:pt>
                <c:pt idx="5">
                  <c:v>29214.756187620093</c:v>
                </c:pt>
                <c:pt idx="6">
                  <c:v>40274.574789433733</c:v>
                </c:pt>
                <c:pt idx="7">
                  <c:v>53263.12111520399</c:v>
                </c:pt>
                <c:pt idx="8">
                  <c:v>68241.395050840394</c:v>
                </c:pt>
                <c:pt idx="9">
                  <c:v>85158.61725910836</c:v>
                </c:pt>
                <c:pt idx="10">
                  <c:v>103654.78403734165</c:v>
                </c:pt>
                <c:pt idx="11">
                  <c:v>123030.63730107693</c:v>
                </c:pt>
                <c:pt idx="12">
                  <c:v>142573.70342803531</c:v>
                </c:pt>
                <c:pt idx="13">
                  <c:v>161969.01987175559</c:v>
                </c:pt>
                <c:pt idx="14">
                  <c:v>181364.04963891662</c:v>
                </c:pt>
                <c:pt idx="15">
                  <c:v>201173.75179986662</c:v>
                </c:pt>
                <c:pt idx="16">
                  <c:v>221902.7194145488</c:v>
                </c:pt>
                <c:pt idx="17">
                  <c:v>243965.14643067372</c:v>
                </c:pt>
                <c:pt idx="18">
                  <c:v>267480.38583630149</c:v>
                </c:pt>
                <c:pt idx="19">
                  <c:v>292194.56541860569</c:v>
                </c:pt>
                <c:pt idx="20">
                  <c:v>317636.35749628645</c:v>
                </c:pt>
                <c:pt idx="21">
                  <c:v>343377.67632338422</c:v>
                </c:pt>
                <c:pt idx="22">
                  <c:v>369188.04375260021</c:v>
                </c:pt>
                <c:pt idx="23">
                  <c:v>395015.3698752413</c:v>
                </c:pt>
                <c:pt idx="24">
                  <c:v>420866.47993685317</c:v>
                </c:pt>
                <c:pt idx="25">
                  <c:v>446688.93264594383</c:v>
                </c:pt>
                <c:pt idx="26">
                  <c:v>472313.69315470743</c:v>
                </c:pt>
                <c:pt idx="27">
                  <c:v>497464.85629021225</c:v>
                </c:pt>
                <c:pt idx="28">
                  <c:v>521810.752214298</c:v>
                </c:pt>
                <c:pt idx="29">
                  <c:v>545025.84906041611</c:v>
                </c:pt>
                <c:pt idx="30">
                  <c:v>566842.41999366274</c:v>
                </c:pt>
                <c:pt idx="31">
                  <c:v>587082.4907577734</c:v>
                </c:pt>
                <c:pt idx="32">
                  <c:v>605668.78846673714</c:v>
                </c:pt>
                <c:pt idx="33">
                  <c:v>622617.3146399908</c:v>
                </c:pt>
                <c:pt idx="34">
                  <c:v>638015.47008405579</c:v>
                </c:pt>
                <c:pt idx="35">
                  <c:v>651991.60598766047</c:v>
                </c:pt>
                <c:pt idx="36">
                  <c:v>664685.55482609104</c:v>
                </c:pt>
                <c:pt idx="37">
                  <c:v>676230.02366421721</c:v>
                </c:pt>
                <c:pt idx="38">
                  <c:v>686744.526702111</c:v>
                </c:pt>
                <c:pt idx="39">
                  <c:v>696335.47656273236</c:v>
                </c:pt>
                <c:pt idx="40">
                  <c:v>705097.47784882947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4B-4613-8E9A-E577206EC0BD}"/>
            </c:ext>
          </c:extLst>
        </c:ser>
        <c:ser>
          <c:idx val="4"/>
          <c:order val="4"/>
          <c:tx>
            <c:strRef>
              <c:f>'Total market'!$P$2</c:f>
              <c:strCache>
                <c:ptCount val="1"/>
                <c:pt idx="0">
                  <c:v>Legacy tech installed base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cat>
            <c:numRef>
              <c:f>'Total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market'!$P$3:$P$43</c:f>
              <c:numCache>
                <c:formatCode>0</c:formatCode>
                <c:ptCount val="41"/>
                <c:pt idx="0">
                  <c:v>997977</c:v>
                </c:pt>
                <c:pt idx="1">
                  <c:v>996011.33206276572</c:v>
                </c:pt>
                <c:pt idx="2">
                  <c:v>992525.16755911533</c:v>
                </c:pt>
                <c:pt idx="3">
                  <c:v>987204.38578188815</c:v>
                </c:pt>
                <c:pt idx="4">
                  <c:v>979951.74078521191</c:v>
                </c:pt>
                <c:pt idx="5">
                  <c:v>970785.24381237989</c:v>
                </c:pt>
                <c:pt idx="6">
                  <c:v>959725.42521056626</c:v>
                </c:pt>
                <c:pt idx="7">
                  <c:v>946736.87888479605</c:v>
                </c:pt>
                <c:pt idx="8">
                  <c:v>931758.60494915955</c:v>
                </c:pt>
                <c:pt idx="9">
                  <c:v>914841.38274089165</c:v>
                </c:pt>
                <c:pt idx="10">
                  <c:v>896345.2159626584</c:v>
                </c:pt>
                <c:pt idx="11">
                  <c:v>876969.3626989231</c:v>
                </c:pt>
                <c:pt idx="12">
                  <c:v>857426.29657196463</c:v>
                </c:pt>
                <c:pt idx="13">
                  <c:v>838030.98012824438</c:v>
                </c:pt>
                <c:pt idx="14">
                  <c:v>818635.95036108338</c:v>
                </c:pt>
                <c:pt idx="15">
                  <c:v>798826.24820013344</c:v>
                </c:pt>
                <c:pt idx="16">
                  <c:v>778097.28058545117</c:v>
                </c:pt>
                <c:pt idx="17">
                  <c:v>756034.85356932622</c:v>
                </c:pt>
                <c:pt idx="18">
                  <c:v>732519.61416369851</c:v>
                </c:pt>
                <c:pt idx="19">
                  <c:v>707805.43458139431</c:v>
                </c:pt>
                <c:pt idx="20">
                  <c:v>682363.64250371349</c:v>
                </c:pt>
                <c:pt idx="21">
                  <c:v>656622.32367661572</c:v>
                </c:pt>
                <c:pt idx="22">
                  <c:v>630811.95624739979</c:v>
                </c:pt>
                <c:pt idx="23">
                  <c:v>604984.6301247587</c:v>
                </c:pt>
                <c:pt idx="24">
                  <c:v>579133.52006314683</c:v>
                </c:pt>
                <c:pt idx="25">
                  <c:v>553311.06735405617</c:v>
                </c:pt>
                <c:pt idx="26">
                  <c:v>527686.30684529257</c:v>
                </c:pt>
                <c:pt idx="27">
                  <c:v>502535.14370978775</c:v>
                </c:pt>
                <c:pt idx="28">
                  <c:v>478189.247785702</c:v>
                </c:pt>
                <c:pt idx="29">
                  <c:v>454974.15093958389</c:v>
                </c:pt>
                <c:pt idx="30">
                  <c:v>433157.58000633726</c:v>
                </c:pt>
                <c:pt idx="31">
                  <c:v>412917.5092422266</c:v>
                </c:pt>
                <c:pt idx="32">
                  <c:v>394331.21153326286</c:v>
                </c:pt>
                <c:pt idx="33">
                  <c:v>377382.6853600092</c:v>
                </c:pt>
                <c:pt idx="34">
                  <c:v>361984.52991594421</c:v>
                </c:pt>
                <c:pt idx="35">
                  <c:v>348008.39401233953</c:v>
                </c:pt>
                <c:pt idx="36">
                  <c:v>335314.44517390896</c:v>
                </c:pt>
                <c:pt idx="37">
                  <c:v>323769.97633578279</c:v>
                </c:pt>
                <c:pt idx="38">
                  <c:v>313255.473297889</c:v>
                </c:pt>
                <c:pt idx="39">
                  <c:v>303664.52343726764</c:v>
                </c:pt>
                <c:pt idx="40">
                  <c:v>294902.52215117053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0A-46AA-B04D-1B68816DB2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400479"/>
        <c:axId val="1940320495"/>
      </c:areaChart>
      <c:lineChart>
        <c:grouping val="standard"/>
        <c:varyColors val="0"/>
        <c:ser>
          <c:idx val="0"/>
          <c:order val="0"/>
          <c:tx>
            <c:strRef>
              <c:f>'Total market'!$L$2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market'!$L$3:$L$43</c:f>
              <c:numCache>
                <c:formatCode>0</c:formatCode>
                <c:ptCount val="41"/>
                <c:pt idx="0">
                  <c:v>526.5</c:v>
                </c:pt>
                <c:pt idx="1">
                  <c:v>1050.565086546012</c:v>
                </c:pt>
                <c:pt idx="2">
                  <c:v>2042.377158970909</c:v>
                </c:pt>
                <c:pt idx="3">
                  <c:v>3697.3658590028613</c:v>
                </c:pt>
                <c:pt idx="4">
                  <c:v>6180.96127841424</c:v>
                </c:pt>
                <c:pt idx="5">
                  <c:v>9649.4046826788035</c:v>
                </c:pt>
                <c:pt idx="6">
                  <c:v>14289.818235512783</c:v>
                </c:pt>
                <c:pt idx="7">
                  <c:v>20333.181780298677</c:v>
                </c:pt>
                <c:pt idx="8">
                  <c:v>28000.420229811352</c:v>
                </c:pt>
                <c:pt idx="9">
                  <c:v>37353.207021801587</c:v>
                </c:pt>
                <c:pt idx="10">
                  <c:v>48088.297372770023</c:v>
                </c:pt>
                <c:pt idx="11">
                  <c:v>59497.537135840394</c:v>
                </c:pt>
                <c:pt idx="12">
                  <c:v>70779.313868854588</c:v>
                </c:pt>
                <c:pt idx="13">
                  <c:v>81430.335370883317</c:v>
                </c:pt>
                <c:pt idx="14">
                  <c:v>91293.654934824823</c:v>
                </c:pt>
                <c:pt idx="15">
                  <c:v>100367.73725250251</c:v>
                </c:pt>
                <c:pt idx="16">
                  <c:v>108689.94959851843</c:v>
                </c:pt>
                <c:pt idx="17">
                  <c:v>116308.95749014954</c:v>
                </c:pt>
                <c:pt idx="18">
                  <c:v>123277.47491662743</c:v>
                </c:pt>
                <c:pt idx="19">
                  <c:v>129648.5379347851</c:v>
                </c:pt>
                <c:pt idx="20">
                  <c:v>135473.40341053176</c:v>
                </c:pt>
                <c:pt idx="21">
                  <c:v>140800.42184950854</c:v>
                </c:pt>
                <c:pt idx="22">
                  <c:v>145674.50102195743</c:v>
                </c:pt>
                <c:pt idx="23">
                  <c:v>150136.92644828247</c:v>
                </c:pt>
                <c:pt idx="24">
                  <c:v>154225.3938268607</c:v>
                </c:pt>
                <c:pt idx="25">
                  <c:v>157974.16285823184</c:v>
                </c:pt>
                <c:pt idx="26">
                  <c:v>161414.27576529112</c:v>
                </c:pt>
                <c:pt idx="27">
                  <c:v>164573.80517296257</c:v>
                </c:pt>
                <c:pt idx="28">
                  <c:v>167478.10962345375</c:v>
                </c:pt>
                <c:pt idx="29">
                  <c:v>170150.0837203094</c:v>
                </c:pt>
                <c:pt idx="30">
                  <c:v>172610.39547897136</c:v>
                </c:pt>
                <c:pt idx="31">
                  <c:v>174877.70702213355</c:v>
                </c:pt>
                <c:pt idx="32">
                  <c:v>176968.87700294892</c:v>
                </c:pt>
                <c:pt idx="33">
                  <c:v>178899.14452592499</c:v>
                </c:pt>
                <c:pt idx="34">
                  <c:v>180682.29516299209</c:v>
                </c:pt>
                <c:pt idx="35">
                  <c:v>182330.8101271638</c:v>
                </c:pt>
                <c:pt idx="36">
                  <c:v>183855.99989808752</c:v>
                </c:pt>
                <c:pt idx="37">
                  <c:v>185268.1236783292</c:v>
                </c:pt>
                <c:pt idx="38">
                  <c:v>186576.49605305804</c:v>
                </c:pt>
                <c:pt idx="39">
                  <c:v>187789.58216612157</c:v>
                </c:pt>
                <c:pt idx="40">
                  <c:v>188915.08263659835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4B-4613-8E9A-E577206EC0BD}"/>
            </c:ext>
          </c:extLst>
        </c:ser>
        <c:ser>
          <c:idx val="1"/>
          <c:order val="1"/>
          <c:tx>
            <c:strRef>
              <c:f>'Total market'!$M$2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market'!$M$3:$M$43</c:f>
              <c:numCache>
                <c:formatCode>0</c:formatCode>
                <c:ptCount val="41"/>
                <c:pt idx="0">
                  <c:v>697.5</c:v>
                </c:pt>
                <c:pt idx="1">
                  <c:v>1322.9639201980308</c:v>
                </c:pt>
                <c:pt idx="2">
                  <c:v>2389.0056622023776</c:v>
                </c:pt>
                <c:pt idx="3">
                  <c:v>3977.8534242565279</c:v>
                </c:pt>
                <c:pt idx="4">
                  <c:v>6091.4523503605387</c:v>
                </c:pt>
                <c:pt idx="5">
                  <c:v>8672.0190532653851</c:v>
                </c:pt>
                <c:pt idx="6">
                  <c:v>11635.688373035231</c:v>
                </c:pt>
                <c:pt idx="7">
                  <c:v>14898.659917658208</c:v>
                </c:pt>
                <c:pt idx="8">
                  <c:v>18393.296353888109</c:v>
                </c:pt>
                <c:pt idx="9">
                  <c:v>22078.299768032801</c:v>
                </c:pt>
                <c:pt idx="10">
                  <c:v>25947.451703638144</c:v>
                </c:pt>
                <c:pt idx="11">
                  <c:v>30040.287834650859</c:v>
                </c:pt>
                <c:pt idx="12">
                  <c:v>34456.649961156829</c:v>
                </c:pt>
                <c:pt idx="13">
                  <c:v>39374.542521548894</c:v>
                </c:pt>
                <c:pt idx="14">
                  <c:v>45065.015985976468</c:v>
                </c:pt>
                <c:pt idx="15">
                  <c:v>51885.692004199787</c:v>
                </c:pt>
                <c:pt idx="16">
                  <c:v>60217.008636562612</c:v>
                </c:pt>
                <c:pt idx="17">
                  <c:v>70307.990648489897</c:v>
                </c:pt>
                <c:pt idx="18">
                  <c:v>82078.445941039448</c:v>
                </c:pt>
                <c:pt idx="19">
                  <c:v>95045.970055466809</c:v>
                </c:pt>
                <c:pt idx="20">
                  <c:v>108489.96828683335</c:v>
                </c:pt>
                <c:pt idx="21">
                  <c:v>121727.84017864829</c:v>
                </c:pt>
                <c:pt idx="22">
                  <c:v>134296.76434677056</c:v>
                </c:pt>
                <c:pt idx="23">
                  <c:v>145975.37720329472</c:v>
                </c:pt>
                <c:pt idx="24">
                  <c:v>156711.3144336546</c:v>
                </c:pt>
                <c:pt idx="25">
                  <c:v>166537.88414335361</c:v>
                </c:pt>
                <c:pt idx="26">
                  <c:v>175519.70252749394</c:v>
                </c:pt>
                <c:pt idx="27">
                  <c:v>183727.78337340927</c:v>
                </c:pt>
                <c:pt idx="28">
                  <c:v>191230.97311126106</c:v>
                </c:pt>
                <c:pt idx="29">
                  <c:v>198093.58480992055</c:v>
                </c:pt>
                <c:pt idx="30">
                  <c:v>204374.8419838562</c:v>
                </c:pt>
                <c:pt idx="31">
                  <c:v>210128.84729557202</c:v>
                </c:pt>
                <c:pt idx="32">
                  <c:v>215404.76226925728</c:v>
                </c:pt>
                <c:pt idx="33">
                  <c:v>220247.09493534986</c:v>
                </c:pt>
                <c:pt idx="34">
                  <c:v>224696.04066367241</c:v>
                </c:pt>
                <c:pt idx="35">
                  <c:v>228787.84230786085</c:v>
                </c:pt>
                <c:pt idx="36">
                  <c:v>232555.14869180895</c:v>
                </c:pt>
                <c:pt idx="37">
                  <c:v>236027.35888533475</c:v>
                </c:pt>
                <c:pt idx="38">
                  <c:v>239230.94521579158</c:v>
                </c:pt>
                <c:pt idx="39">
                  <c:v>242189.75153418892</c:v>
                </c:pt>
                <c:pt idx="40">
                  <c:v>244925.26554385724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4B-4613-8E9A-E577206EC0BD}"/>
            </c:ext>
          </c:extLst>
        </c:ser>
        <c:ser>
          <c:idx val="2"/>
          <c:order val="2"/>
          <c:tx>
            <c:strRef>
              <c:f>'Total market'!$N$2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market'!$N$3:$N$43</c:f>
              <c:numCache>
                <c:formatCode>0</c:formatCode>
                <c:ptCount val="41"/>
                <c:pt idx="0">
                  <c:v>799</c:v>
                </c:pt>
                <c:pt idx="1">
                  <c:v>1615.138930490263</c:v>
                </c:pt>
                <c:pt idx="2">
                  <c:v>3043.4496197113945</c:v>
                </c:pt>
                <c:pt idx="3">
                  <c:v>5120.3949348524493</c:v>
                </c:pt>
                <c:pt idx="4">
                  <c:v>7775.8455860132799</c:v>
                </c:pt>
                <c:pt idx="5">
                  <c:v>10893.332451675902</c:v>
                </c:pt>
                <c:pt idx="6">
                  <c:v>14349.068180885717</c:v>
                </c:pt>
                <c:pt idx="7">
                  <c:v>18031.2794172471</c:v>
                </c:pt>
                <c:pt idx="8">
                  <c:v>21847.678467140926</c:v>
                </c:pt>
                <c:pt idx="9">
                  <c:v>25727.110469273975</c:v>
                </c:pt>
                <c:pt idx="10">
                  <c:v>29619.034960933488</c:v>
                </c:pt>
                <c:pt idx="11">
                  <c:v>33492.812330585679</c:v>
                </c:pt>
                <c:pt idx="12">
                  <c:v>37337.739598023909</c:v>
                </c:pt>
                <c:pt idx="13">
                  <c:v>41164.141979323373</c:v>
                </c:pt>
                <c:pt idx="14">
                  <c:v>45005.378718115317</c:v>
                </c:pt>
                <c:pt idx="15">
                  <c:v>48920.3225431643</c:v>
                </c:pt>
                <c:pt idx="16">
                  <c:v>52995.76117946775</c:v>
                </c:pt>
                <c:pt idx="17">
                  <c:v>57348.198292034271</c:v>
                </c:pt>
                <c:pt idx="18">
                  <c:v>62124.464978634591</c:v>
                </c:pt>
                <c:pt idx="19">
                  <c:v>67500.057428353772</c:v>
                </c:pt>
                <c:pt idx="20">
                  <c:v>73672.985798921349</c:v>
                </c:pt>
                <c:pt idx="21">
                  <c:v>80849.414295227398</c:v>
                </c:pt>
                <c:pt idx="22">
                  <c:v>89216.778383872224</c:v>
                </c:pt>
                <c:pt idx="23">
                  <c:v>98903.066223664107</c:v>
                </c:pt>
                <c:pt idx="24">
                  <c:v>109929.7716763379</c:v>
                </c:pt>
                <c:pt idx="25">
                  <c:v>122176.88564435835</c:v>
                </c:pt>
                <c:pt idx="26">
                  <c:v>135379.71486192237</c:v>
                </c:pt>
                <c:pt idx="27">
                  <c:v>149163.26774384044</c:v>
                </c:pt>
                <c:pt idx="28">
                  <c:v>163101.66947958316</c:v>
                </c:pt>
                <c:pt idx="29">
                  <c:v>176782.18053018616</c:v>
                </c:pt>
                <c:pt idx="30">
                  <c:v>189857.18253083515</c:v>
                </c:pt>
                <c:pt idx="31">
                  <c:v>202075.93644006777</c:v>
                </c:pt>
                <c:pt idx="32">
                  <c:v>213295.14919453094</c:v>
                </c:pt>
                <c:pt idx="33">
                  <c:v>223471.07517871595</c:v>
                </c:pt>
                <c:pt idx="34">
                  <c:v>232637.13425739139</c:v>
                </c:pt>
                <c:pt idx="35">
                  <c:v>240872.95355263582</c:v>
                </c:pt>
                <c:pt idx="36">
                  <c:v>248274.40623619454</c:v>
                </c:pt>
                <c:pt idx="37">
                  <c:v>254934.54110055318</c:v>
                </c:pt>
                <c:pt idx="38">
                  <c:v>260937.08543326138</c:v>
                </c:pt>
                <c:pt idx="39">
                  <c:v>266356.14286242181</c:v>
                </c:pt>
                <c:pt idx="40">
                  <c:v>271257.12966837391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64B-4613-8E9A-E577206EC0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4400479"/>
        <c:axId val="1940320495"/>
      </c:lineChart>
      <c:catAx>
        <c:axId val="1414400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0320495"/>
        <c:crosses val="autoZero"/>
        <c:auto val="1"/>
        <c:lblAlgn val="ctr"/>
        <c:lblOffset val="100"/>
        <c:noMultiLvlLbl val="0"/>
      </c:catAx>
      <c:valAx>
        <c:axId val="1940320495"/>
        <c:scaling>
          <c:orientation val="minMax"/>
          <c:max val="1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14400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54868141482314E-2"/>
          <c:y val="0.81695740663995953"/>
          <c:w val="0.98945131858517688"/>
          <c:h val="0.154972417921444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'Medium - Early adopters'!$M$2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'Medium - Early adopters'!$M$3:$M$43</c:f>
              <c:numCache>
                <c:formatCode>0</c:formatCode>
                <c:ptCount val="41"/>
                <c:pt idx="0">
                  <c:v>54</c:v>
                </c:pt>
                <c:pt idx="1">
                  <c:v>120.31011281840918</c:v>
                </c:pt>
                <c:pt idx="2">
                  <c:v>241.50464852548222</c:v>
                </c:pt>
                <c:pt idx="3">
                  <c:v>424.9398219689794</c:v>
                </c:pt>
                <c:pt idx="4">
                  <c:v>664.29552982415066</c:v>
                </c:pt>
                <c:pt idx="5">
                  <c:v>946.05034857929832</c:v>
                </c:pt>
                <c:pt idx="6">
                  <c:v>1256.0729440096864</c:v>
                </c:pt>
                <c:pt idx="7">
                  <c:v>1583.1027515723085</c:v>
                </c:pt>
                <c:pt idx="8">
                  <c:v>1920.0755315085194</c:v>
                </c:pt>
                <c:pt idx="9">
                  <c:v>2264.6765043390014</c:v>
                </c:pt>
                <c:pt idx="10">
                  <c:v>2619.9959475722922</c:v>
                </c:pt>
                <c:pt idx="11">
                  <c:v>2995.7995864609265</c:v>
                </c:pt>
                <c:pt idx="12">
                  <c:v>3410.7185533475558</c:v>
                </c:pt>
                <c:pt idx="13">
                  <c:v>3895.3398232837199</c:v>
                </c:pt>
                <c:pt idx="14">
                  <c:v>4495.1843215240451</c:v>
                </c:pt>
                <c:pt idx="15">
                  <c:v>5269.8930540628708</c:v>
                </c:pt>
                <c:pt idx="16">
                  <c:v>6280.4764110860242</c:v>
                </c:pt>
                <c:pt idx="17">
                  <c:v>7557.1084266546868</c:v>
                </c:pt>
                <c:pt idx="18">
                  <c:v>9061.4349350125631</c:v>
                </c:pt>
                <c:pt idx="19">
                  <c:v>10685.413901248859</c:v>
                </c:pt>
                <c:pt idx="20">
                  <c:v>12299.937688411377</c:v>
                </c:pt>
                <c:pt idx="21">
                  <c:v>13806.536574555677</c:v>
                </c:pt>
                <c:pt idx="22">
                  <c:v>15154.867055916162</c:v>
                </c:pt>
                <c:pt idx="23">
                  <c:v>16333.194041746312</c:v>
                </c:pt>
                <c:pt idx="24">
                  <c:v>17351.466737241652</c:v>
                </c:pt>
                <c:pt idx="25">
                  <c:v>18227.980429223444</c:v>
                </c:pt>
                <c:pt idx="26">
                  <c:v>18982.11678735583</c:v>
                </c:pt>
                <c:pt idx="27">
                  <c:v>19631.548784565581</c:v>
                </c:pt>
                <c:pt idx="28">
                  <c:v>20191.614005610383</c:v>
                </c:pt>
                <c:pt idx="29">
                  <c:v>20675.419222205124</c:v>
                </c:pt>
                <c:pt idx="30">
                  <c:v>21094.106788966103</c:v>
                </c:pt>
                <c:pt idx="31">
                  <c:v>21457.127988597444</c:v>
                </c:pt>
                <c:pt idx="32">
                  <c:v>21772.491882225218</c:v>
                </c:pt>
                <c:pt idx="33">
                  <c:v>22046.984383077586</c:v>
                </c:pt>
                <c:pt idx="34">
                  <c:v>22286.357828491291</c:v>
                </c:pt>
                <c:pt idx="35">
                  <c:v>22495.493170092108</c:v>
                </c:pt>
                <c:pt idx="36">
                  <c:v>22678.53764281956</c:v>
                </c:pt>
                <c:pt idx="37">
                  <c:v>22839.02096989104</c:v>
                </c:pt>
                <c:pt idx="38">
                  <c:v>22979.953068719602</c:v>
                </c:pt>
                <c:pt idx="39">
                  <c:v>23103.905986993886</c:v>
                </c:pt>
                <c:pt idx="40">
                  <c:v>23213.08250166064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B8-4290-8177-D95F7978F242}"/>
            </c:ext>
          </c:extLst>
        </c:ser>
        <c:ser>
          <c:idx val="0"/>
          <c:order val="1"/>
          <c:tx>
            <c:strRef>
              <c:f>'Medium - Early adopters'!$L$2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'Medium - Early adopters'!$L$3:$L$43</c:f>
              <c:numCache>
                <c:formatCode>0</c:formatCode>
                <c:ptCount val="41"/>
                <c:pt idx="0">
                  <c:v>26946</c:v>
                </c:pt>
                <c:pt idx="1">
                  <c:v>26879.689887181587</c:v>
                </c:pt>
                <c:pt idx="2">
                  <c:v>26758.495351474514</c:v>
                </c:pt>
                <c:pt idx="3">
                  <c:v>26575.060178031017</c:v>
                </c:pt>
                <c:pt idx="4">
                  <c:v>26335.704470175846</c:v>
                </c:pt>
                <c:pt idx="5">
                  <c:v>26053.949651420699</c:v>
                </c:pt>
                <c:pt idx="6">
                  <c:v>25743.927055990309</c:v>
                </c:pt>
                <c:pt idx="7">
                  <c:v>25416.897248427689</c:v>
                </c:pt>
                <c:pt idx="8">
                  <c:v>25079.924468491477</c:v>
                </c:pt>
                <c:pt idx="9">
                  <c:v>24735.323495660996</c:v>
                </c:pt>
                <c:pt idx="10">
                  <c:v>24380.004052427703</c:v>
                </c:pt>
                <c:pt idx="11">
                  <c:v>24004.200413539067</c:v>
                </c:pt>
                <c:pt idx="12">
                  <c:v>23589.28144665244</c:v>
                </c:pt>
                <c:pt idx="13">
                  <c:v>23104.660176716276</c:v>
                </c:pt>
                <c:pt idx="14">
                  <c:v>22504.815678475952</c:v>
                </c:pt>
                <c:pt idx="15">
                  <c:v>21730.106945937128</c:v>
                </c:pt>
                <c:pt idx="16">
                  <c:v>20719.523588913973</c:v>
                </c:pt>
                <c:pt idx="17">
                  <c:v>19442.89157334531</c:v>
                </c:pt>
                <c:pt idx="18">
                  <c:v>17938.565064987433</c:v>
                </c:pt>
                <c:pt idx="19">
                  <c:v>16314.586098751137</c:v>
                </c:pt>
                <c:pt idx="20">
                  <c:v>14700.062311588619</c:v>
                </c:pt>
                <c:pt idx="21">
                  <c:v>13193.463425444319</c:v>
                </c:pt>
                <c:pt idx="22">
                  <c:v>11845.132944083834</c:v>
                </c:pt>
                <c:pt idx="23">
                  <c:v>10666.805958253684</c:v>
                </c:pt>
                <c:pt idx="24">
                  <c:v>9648.5332627583448</c:v>
                </c:pt>
                <c:pt idx="25">
                  <c:v>8772.0195707765524</c:v>
                </c:pt>
                <c:pt idx="26">
                  <c:v>8017.8832126441685</c:v>
                </c:pt>
                <c:pt idx="27">
                  <c:v>7368.4512154344166</c:v>
                </c:pt>
                <c:pt idx="28">
                  <c:v>6808.3859943896159</c:v>
                </c:pt>
                <c:pt idx="29">
                  <c:v>6324.5807777948721</c:v>
                </c:pt>
                <c:pt idx="30">
                  <c:v>5905.8932110338928</c:v>
                </c:pt>
                <c:pt idx="31">
                  <c:v>5542.8720114025518</c:v>
                </c:pt>
                <c:pt idx="32">
                  <c:v>5227.5081177747761</c:v>
                </c:pt>
                <c:pt idx="33">
                  <c:v>4953.0156169224074</c:v>
                </c:pt>
                <c:pt idx="34">
                  <c:v>4713.6421715087045</c:v>
                </c:pt>
                <c:pt idx="35">
                  <c:v>4504.5068299078875</c:v>
                </c:pt>
                <c:pt idx="36">
                  <c:v>4321.462357180435</c:v>
                </c:pt>
                <c:pt idx="37">
                  <c:v>4160.9790301089552</c:v>
                </c:pt>
                <c:pt idx="38">
                  <c:v>4020.0469312803948</c:v>
                </c:pt>
                <c:pt idx="39">
                  <c:v>3896.0940130061081</c:v>
                </c:pt>
                <c:pt idx="40">
                  <c:v>3786.9174983393555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B8-4290-8177-D95F7978F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 - Early adopters'!$P$2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'Low - Early adopters'!$P$3:$P$43</c:f>
              <c:numCache>
                <c:formatCode>0%</c:formatCode>
                <c:ptCount val="41"/>
                <c:pt idx="0">
                  <c:v>0.97978292074582662</c:v>
                </c:pt>
                <c:pt idx="1">
                  <c:v>0.96124286858384733</c:v>
                </c:pt>
                <c:pt idx="2">
                  <c:v>0.93974370159925502</c:v>
                </c:pt>
                <c:pt idx="3">
                  <c:v>0.91871785518211702</c:v>
                </c:pt>
                <c:pt idx="4">
                  <c:v>0.89975773187078345</c:v>
                </c:pt>
                <c:pt idx="5">
                  <c:v>0.88319199167809226</c:v>
                </c:pt>
                <c:pt idx="6">
                  <c:v>0.86882852555840751</c:v>
                </c:pt>
                <c:pt idx="7">
                  <c:v>0.85632188981350121</c:v>
                </c:pt>
                <c:pt idx="8">
                  <c:v>0.84530281993819167</c:v>
                </c:pt>
                <c:pt idx="9">
                  <c:v>0.83540571168020994</c:v>
                </c:pt>
                <c:pt idx="10">
                  <c:v>0.82625634881760779</c:v>
                </c:pt>
                <c:pt idx="11">
                  <c:v>0.81744441475612861</c:v>
                </c:pt>
                <c:pt idx="12">
                  <c:v>0.80849185489485709</c:v>
                </c:pt>
                <c:pt idx="13">
                  <c:v>0.79882445170428817</c:v>
                </c:pt>
                <c:pt idx="14">
                  <c:v>0.78775217335418335</c:v>
                </c:pt>
                <c:pt idx="15">
                  <c:v>0.7744611086409563</c:v>
                </c:pt>
                <c:pt idx="16">
                  <c:v>0.75801782625135372</c:v>
                </c:pt>
                <c:pt idx="17">
                  <c:v>0.73738987406269951</c:v>
                </c:pt>
                <c:pt idx="18">
                  <c:v>0.71149600991867457</c:v>
                </c:pt>
                <c:pt idx="19">
                  <c:v>0.6793136268383676</c:v>
                </c:pt>
                <c:pt idx="20">
                  <c:v>0.64007876561372923</c:v>
                </c:pt>
                <c:pt idx="21">
                  <c:v>0.59359712533957332</c:v>
                </c:pt>
                <c:pt idx="22">
                  <c:v>0.54061872865238014</c:v>
                </c:pt>
                <c:pt idx="23">
                  <c:v>0.48311455118890834</c:v>
                </c:pt>
                <c:pt idx="24">
                  <c:v>0.42420787668207205</c:v>
                </c:pt>
                <c:pt idx="25">
                  <c:v>0.3676051858052295</c:v>
                </c:pt>
                <c:pt idx="26">
                  <c:v>0.31668503186596619</c:v>
                </c:pt>
                <c:pt idx="27">
                  <c:v>0.27369152949153452</c:v>
                </c:pt>
                <c:pt idx="28">
                  <c:v>0.23941685346814559</c:v>
                </c:pt>
                <c:pt idx="29">
                  <c:v>0.21339649859833912</c:v>
                </c:pt>
                <c:pt idx="30">
                  <c:v>0.19435960516749259</c:v>
                </c:pt>
                <c:pt idx="31">
                  <c:v>0.18067783617239003</c:v>
                </c:pt>
                <c:pt idx="32">
                  <c:v>0.17071224065424148</c:v>
                </c:pt>
                <c:pt idx="33">
                  <c:v>0.16306928026041889</c:v>
                </c:pt>
                <c:pt idx="34">
                  <c:v>0.15677118966027515</c:v>
                </c:pt>
                <c:pt idx="35">
                  <c:v>0.15128616969258271</c:v>
                </c:pt>
                <c:pt idx="36">
                  <c:v>0.14639339259050599</c:v>
                </c:pt>
                <c:pt idx="37">
                  <c:v>0.14200065300170195</c:v>
                </c:pt>
                <c:pt idx="38">
                  <c:v>0.13804855661615412</c:v>
                </c:pt>
                <c:pt idx="39">
                  <c:v>0.1344883785827854</c:v>
                </c:pt>
                <c:pt idx="40">
                  <c:v>0.13127848420238097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C0-4534-80B5-51E8FF482CC5}"/>
            </c:ext>
          </c:extLst>
        </c:ser>
        <c:ser>
          <c:idx val="1"/>
          <c:order val="1"/>
          <c:tx>
            <c:strRef>
              <c:f>'Low - Early adopters'!$Q$2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'Low - Early adopters'!$Q$3:$Q$43</c:f>
              <c:numCache>
                <c:formatCode>0%</c:formatCode>
                <c:ptCount val="41"/>
                <c:pt idx="0">
                  <c:v>2.0217079254173334E-2</c:v>
                </c:pt>
                <c:pt idx="1">
                  <c:v>3.8757131416152599E-2</c:v>
                </c:pt>
                <c:pt idx="2">
                  <c:v>6.0256298400744986E-2</c:v>
                </c:pt>
                <c:pt idx="3">
                  <c:v>8.1282144817882943E-2</c:v>
                </c:pt>
                <c:pt idx="4">
                  <c:v>0.10024226812921654</c:v>
                </c:pt>
                <c:pt idx="5">
                  <c:v>0.11680800832190777</c:v>
                </c:pt>
                <c:pt idx="6">
                  <c:v>0.13117147444159238</c:v>
                </c:pt>
                <c:pt idx="7">
                  <c:v>0.14367811018649887</c:v>
                </c:pt>
                <c:pt idx="8">
                  <c:v>0.15469718006180827</c:v>
                </c:pt>
                <c:pt idx="9">
                  <c:v>0.16459428831979003</c:v>
                </c:pt>
                <c:pt idx="10">
                  <c:v>0.17374365118239216</c:v>
                </c:pt>
                <c:pt idx="11">
                  <c:v>0.18255558524387139</c:v>
                </c:pt>
                <c:pt idx="12">
                  <c:v>0.19150814510514286</c:v>
                </c:pt>
                <c:pt idx="13">
                  <c:v>0.20117554829571188</c:v>
                </c:pt>
                <c:pt idx="14">
                  <c:v>0.21224782664581665</c:v>
                </c:pt>
                <c:pt idx="15">
                  <c:v>0.2255388913590437</c:v>
                </c:pt>
                <c:pt idx="16">
                  <c:v>0.24198217374864617</c:v>
                </c:pt>
                <c:pt idx="17">
                  <c:v>0.26261012593730038</c:v>
                </c:pt>
                <c:pt idx="18">
                  <c:v>0.28850399008132543</c:v>
                </c:pt>
                <c:pt idx="19">
                  <c:v>0.32068637316163229</c:v>
                </c:pt>
                <c:pt idx="20">
                  <c:v>0.35992123438627072</c:v>
                </c:pt>
                <c:pt idx="21">
                  <c:v>0.40640287466042657</c:v>
                </c:pt>
                <c:pt idx="22">
                  <c:v>0.45938127134761997</c:v>
                </c:pt>
                <c:pt idx="23">
                  <c:v>0.51688544881109155</c:v>
                </c:pt>
                <c:pt idx="24">
                  <c:v>0.57579212331792806</c:v>
                </c:pt>
                <c:pt idx="25">
                  <c:v>0.6323948141947705</c:v>
                </c:pt>
                <c:pt idx="26">
                  <c:v>0.68331496813403392</c:v>
                </c:pt>
                <c:pt idx="27">
                  <c:v>0.72630847050846559</c:v>
                </c:pt>
                <c:pt idx="28">
                  <c:v>0.76058314653185444</c:v>
                </c:pt>
                <c:pt idx="29">
                  <c:v>0.7866035014016608</c:v>
                </c:pt>
                <c:pt idx="30">
                  <c:v>0.80564039483250738</c:v>
                </c:pt>
                <c:pt idx="31">
                  <c:v>0.81932216382761003</c:v>
                </c:pt>
                <c:pt idx="32">
                  <c:v>0.82928775934575849</c:v>
                </c:pt>
                <c:pt idx="33">
                  <c:v>0.83693071973958111</c:v>
                </c:pt>
                <c:pt idx="34">
                  <c:v>0.84322881033972485</c:v>
                </c:pt>
                <c:pt idx="35">
                  <c:v>0.84871383030741732</c:v>
                </c:pt>
                <c:pt idx="36">
                  <c:v>0.85360660740949401</c:v>
                </c:pt>
                <c:pt idx="37">
                  <c:v>0.85799934699829805</c:v>
                </c:pt>
                <c:pt idx="38">
                  <c:v>0.86195144338384588</c:v>
                </c:pt>
                <c:pt idx="39">
                  <c:v>0.86551162141721449</c:v>
                </c:pt>
                <c:pt idx="40">
                  <c:v>0.86872151579761892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C0-4534-80B5-51E8FF482C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'Low - Early adopters'!$M$2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'Low - Early adopters'!$M$3:$M$43</c:f>
              <c:numCache>
                <c:formatCode>0</c:formatCode>
                <c:ptCount val="41"/>
                <c:pt idx="0">
                  <c:v>189</c:v>
                </c:pt>
                <c:pt idx="1">
                  <c:v>490.2649481658915</c:v>
                </c:pt>
                <c:pt idx="2">
                  <c:v>1045.414643031484</c:v>
                </c:pt>
                <c:pt idx="3">
                  <c:v>1858.9556153032945</c:v>
                </c:pt>
                <c:pt idx="4">
                  <c:v>2877.8418525509569</c:v>
                </c:pt>
                <c:pt idx="5">
                  <c:v>4031.976037541458</c:v>
                </c:pt>
                <c:pt idx="6">
                  <c:v>5258.0926685952527</c:v>
                </c:pt>
                <c:pt idx="7">
                  <c:v>6507.174710168918</c:v>
                </c:pt>
                <c:pt idx="8">
                  <c:v>7744.4958830985834</c:v>
                </c:pt>
                <c:pt idx="9">
                  <c:v>8947.5137188284862</c:v>
                </c:pt>
                <c:pt idx="10">
                  <c:v>10103.676861122029</c:v>
                </c:pt>
                <c:pt idx="11">
                  <c:v>11208.819041854484</c:v>
                </c:pt>
                <c:pt idx="12">
                  <c:v>12266.288700500472</c:v>
                </c:pt>
                <c:pt idx="13">
                  <c:v>13286.754127589189</c:v>
                </c:pt>
                <c:pt idx="14">
                  <c:v>14288.512785201416</c:v>
                </c:pt>
                <c:pt idx="15">
                  <c:v>15298.071480946361</c:v>
                </c:pt>
                <c:pt idx="16">
                  <c:v>16350.758387630933</c:v>
                </c:pt>
                <c:pt idx="17">
                  <c:v>17491.155868163754</c:v>
                </c:pt>
                <c:pt idx="18">
                  <c:v>18773.118548923201</c:v>
                </c:pt>
                <c:pt idx="19">
                  <c:v>20258.957538831561</c:v>
                </c:pt>
                <c:pt idx="20">
                  <c:v>22016.990865696531</c:v>
                </c:pt>
                <c:pt idx="21">
                  <c:v>24116.214877862592</c:v>
                </c:pt>
                <c:pt idx="22">
                  <c:v>26616.764813933441</c:v>
                </c:pt>
                <c:pt idx="23">
                  <c:v>29555.848746406355</c:v>
                </c:pt>
                <c:pt idx="24">
                  <c:v>32931.568325498672</c:v>
                </c:pt>
                <c:pt idx="25">
                  <c:v>36690.706107906641</c:v>
                </c:pt>
                <c:pt idx="26">
                  <c:v>40728.061778768999</c:v>
                </c:pt>
                <c:pt idx="27">
                  <c:v>44900.972253001011</c:v>
                </c:pt>
                <c:pt idx="28">
                  <c:v>49054.628439759581</c:v>
                </c:pt>
                <c:pt idx="29">
                  <c:v>53048.212248572192</c:v>
                </c:pt>
                <c:pt idx="30">
                  <c:v>56773.23050950202</c:v>
                </c:pt>
                <c:pt idx="31">
                  <c:v>60161.19319988176</c:v>
                </c:pt>
                <c:pt idx="32">
                  <c:v>63182.524674201559</c:v>
                </c:pt>
                <c:pt idx="33">
                  <c:v>65839.929176396763</c:v>
                </c:pt>
                <c:pt idx="34">
                  <c:v>68158.683348220657</c:v>
                </c:pt>
                <c:pt idx="35">
                  <c:v>70175.810213275239</c:v>
                </c:pt>
                <c:pt idx="36">
                  <c:v>71930.648394660981</c:v>
                </c:pt>
                <c:pt idx="37">
                  <c:v>73459.304195629811</c:v>
                </c:pt>
                <c:pt idx="38">
                  <c:v>74793.09016237894</c:v>
                </c:pt>
                <c:pt idx="39">
                  <c:v>75958.821378922978</c:v>
                </c:pt>
                <c:pt idx="40">
                  <c:v>76979.426076798642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E8-4B9E-936D-8238BA3F6B95}"/>
            </c:ext>
          </c:extLst>
        </c:ser>
        <c:ser>
          <c:idx val="0"/>
          <c:order val="1"/>
          <c:tx>
            <c:strRef>
              <c:f>'Low - Early adopters'!$L$2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'Low - Early adopters'!$L$3:$L$43</c:f>
              <c:numCache>
                <c:formatCode>0</c:formatCode>
                <c:ptCount val="41"/>
                <c:pt idx="0">
                  <c:v>94311</c:v>
                </c:pt>
                <c:pt idx="1">
                  <c:v>94009.735051834112</c:v>
                </c:pt>
                <c:pt idx="2">
                  <c:v>93454.585356968528</c:v>
                </c:pt>
                <c:pt idx="3">
                  <c:v>92641.04438469671</c:v>
                </c:pt>
                <c:pt idx="4">
                  <c:v>91622.158147449052</c:v>
                </c:pt>
                <c:pt idx="5">
                  <c:v>90468.023962458552</c:v>
                </c:pt>
                <c:pt idx="6">
                  <c:v>89241.907331404756</c:v>
                </c:pt>
                <c:pt idx="7">
                  <c:v>87992.825289831089</c:v>
                </c:pt>
                <c:pt idx="8">
                  <c:v>86755.504116901429</c:v>
                </c:pt>
                <c:pt idx="9">
                  <c:v>85552.486281171528</c:v>
                </c:pt>
                <c:pt idx="10">
                  <c:v>84396.323138877982</c:v>
                </c:pt>
                <c:pt idx="11">
                  <c:v>83291.180958145531</c:v>
                </c:pt>
                <c:pt idx="12">
                  <c:v>82233.71129949954</c:v>
                </c:pt>
                <c:pt idx="13">
                  <c:v>81213.245872410829</c:v>
                </c:pt>
                <c:pt idx="14">
                  <c:v>80211.487214798603</c:v>
                </c:pt>
                <c:pt idx="15">
                  <c:v>79201.928519053647</c:v>
                </c:pt>
                <c:pt idx="16">
                  <c:v>78149.241612369078</c:v>
                </c:pt>
                <c:pt idx="17">
                  <c:v>77008.844131836246</c:v>
                </c:pt>
                <c:pt idx="18">
                  <c:v>75726.881451076799</c:v>
                </c:pt>
                <c:pt idx="19">
                  <c:v>74241.042461168443</c:v>
                </c:pt>
                <c:pt idx="20">
                  <c:v>72483.009134303473</c:v>
                </c:pt>
                <c:pt idx="21">
                  <c:v>70383.785122137415</c:v>
                </c:pt>
                <c:pt idx="22">
                  <c:v>67883.235186066566</c:v>
                </c:pt>
                <c:pt idx="23">
                  <c:v>64944.151253593656</c:v>
                </c:pt>
                <c:pt idx="24">
                  <c:v>61568.431674501335</c:v>
                </c:pt>
                <c:pt idx="25">
                  <c:v>57809.293892093367</c:v>
                </c:pt>
                <c:pt idx="26">
                  <c:v>53771.938221231008</c:v>
                </c:pt>
                <c:pt idx="27">
                  <c:v>49599.027746998996</c:v>
                </c:pt>
                <c:pt idx="28">
                  <c:v>45445.371560240426</c:v>
                </c:pt>
                <c:pt idx="29">
                  <c:v>41451.787751427808</c:v>
                </c:pt>
                <c:pt idx="30">
                  <c:v>37726.76949049798</c:v>
                </c:pt>
                <c:pt idx="31">
                  <c:v>34338.80680011824</c:v>
                </c:pt>
                <c:pt idx="32">
                  <c:v>31317.475325798448</c:v>
                </c:pt>
                <c:pt idx="33">
                  <c:v>28660.070823603241</c:v>
                </c:pt>
                <c:pt idx="34">
                  <c:v>26341.316651779351</c:v>
                </c:pt>
                <c:pt idx="35">
                  <c:v>24324.189786724764</c:v>
                </c:pt>
                <c:pt idx="36">
                  <c:v>22569.351605339016</c:v>
                </c:pt>
                <c:pt idx="37">
                  <c:v>21040.695804370182</c:v>
                </c:pt>
                <c:pt idx="38">
                  <c:v>19706.909837621046</c:v>
                </c:pt>
                <c:pt idx="39">
                  <c:v>18541.178621077011</c:v>
                </c:pt>
                <c:pt idx="40">
                  <c:v>17520.573923201347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E8-4B9E-936D-8238BA3F6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 - Early majority'!$P$2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'High - Early majority'!$P$3:$P$43</c:f>
              <c:numCache>
                <c:formatCode>0%</c:formatCode>
                <c:ptCount val="41"/>
                <c:pt idx="0">
                  <c:v>0.98090493789832744</c:v>
                </c:pt>
                <c:pt idx="1">
                  <c:v>0.96019430884697332</c:v>
                </c:pt>
                <c:pt idx="2">
                  <c:v>0.92974789970173188</c:v>
                </c:pt>
                <c:pt idx="3">
                  <c:v>0.89070583832701788</c:v>
                </c:pt>
                <c:pt idx="4">
                  <c:v>0.84340950246658242</c:v>
                </c:pt>
                <c:pt idx="5">
                  <c:v>0.78664053959280567</c:v>
                </c:pt>
                <c:pt idx="6">
                  <c:v>0.71845223855834028</c:v>
                </c:pt>
                <c:pt idx="7">
                  <c:v>0.63841717761497396</c:v>
                </c:pt>
                <c:pt idx="8">
                  <c:v>0.55123672842041949</c:v>
                </c:pt>
                <c:pt idx="9">
                  <c:v>0.46878894316007441</c:v>
                </c:pt>
                <c:pt idx="10">
                  <c:v>0.40467592696400345</c:v>
                </c:pt>
                <c:pt idx="11">
                  <c:v>0.36338646778606704</c:v>
                </c:pt>
                <c:pt idx="12">
                  <c:v>0.33808105092346424</c:v>
                </c:pt>
                <c:pt idx="13">
                  <c:v>0.3200992740328551</c:v>
                </c:pt>
                <c:pt idx="14">
                  <c:v>0.30543762186189599</c:v>
                </c:pt>
                <c:pt idx="15">
                  <c:v>0.29295924054473388</c:v>
                </c:pt>
                <c:pt idx="16">
                  <c:v>0.28217686857846308</c:v>
                </c:pt>
                <c:pt idx="17">
                  <c:v>0.27276467627296985</c:v>
                </c:pt>
                <c:pt idx="18">
                  <c:v>0.2644862007998931</c:v>
                </c:pt>
                <c:pt idx="19">
                  <c:v>0.25716362660307374</c:v>
                </c:pt>
                <c:pt idx="20">
                  <c:v>0.25065911942795632</c:v>
                </c:pt>
                <c:pt idx="21">
                  <c:v>0.24486297213112929</c:v>
                </c:pt>
                <c:pt idx="22">
                  <c:v>0.23968584026754694</c:v>
                </c:pt>
                <c:pt idx="23">
                  <c:v>0.23505351946186917</c:v>
                </c:pt>
                <c:pt idx="24">
                  <c:v>0.23090334864162315</c:v>
                </c:pt>
                <c:pt idx="25">
                  <c:v>0.22718167870655137</c:v>
                </c:pt>
                <c:pt idx="26">
                  <c:v>0.22384205385607606</c:v>
                </c:pt>
                <c:pt idx="27">
                  <c:v>0.22084387814856027</c:v>
                </c:pt>
                <c:pt idx="28">
                  <c:v>0.21815141772761221</c:v>
                </c:pt>
                <c:pt idx="29">
                  <c:v>0.21573303870977806</c:v>
                </c:pt>
                <c:pt idx="30">
                  <c:v>0.21356061292981657</c:v>
                </c:pt>
                <c:pt idx="31">
                  <c:v>0.21160904502563366</c:v>
                </c:pt>
                <c:pt idx="32">
                  <c:v>0.20985588861485693</c:v>
                </c:pt>
                <c:pt idx="33">
                  <c:v>0.20828102899160333</c:v>
                </c:pt>
                <c:pt idx="34">
                  <c:v>0.20686641639493089</c:v>
                </c:pt>
                <c:pt idx="35">
                  <c:v>0.20559583846793875</c:v>
                </c:pt>
                <c:pt idx="36">
                  <c:v>0.20445472369657886</c:v>
                </c:pt>
                <c:pt idx="37">
                  <c:v>0.2034299698300456</c:v>
                </c:pt>
                <c:pt idx="38">
                  <c:v>0.20250979283765433</c:v>
                </c:pt>
                <c:pt idx="39">
                  <c:v>0.20168359305347111</c:v>
                </c:pt>
                <c:pt idx="40">
                  <c:v>0.20094183593905088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2B-4275-91B0-0F73320B3E45}"/>
            </c:ext>
          </c:extLst>
        </c:ser>
        <c:ser>
          <c:idx val="1"/>
          <c:order val="1"/>
          <c:tx>
            <c:strRef>
              <c:f>'High - Early majority'!$Q$2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'High - Early majority'!$Q$3:$Q$43</c:f>
              <c:numCache>
                <c:formatCode>0%</c:formatCode>
                <c:ptCount val="41"/>
                <c:pt idx="0">
                  <c:v>1.9095062101672649E-2</c:v>
                </c:pt>
                <c:pt idx="1">
                  <c:v>3.9805691153026665E-2</c:v>
                </c:pt>
                <c:pt idx="2">
                  <c:v>7.0252100298268061E-2</c:v>
                </c:pt>
                <c:pt idx="3">
                  <c:v>0.10929416167298216</c:v>
                </c:pt>
                <c:pt idx="4">
                  <c:v>0.1565904975334175</c:v>
                </c:pt>
                <c:pt idx="5">
                  <c:v>0.21335946040719445</c:v>
                </c:pt>
                <c:pt idx="6">
                  <c:v>0.28154776144165972</c:v>
                </c:pt>
                <c:pt idx="7">
                  <c:v>0.36158282238502604</c:v>
                </c:pt>
                <c:pt idx="8">
                  <c:v>0.44876327157958046</c:v>
                </c:pt>
                <c:pt idx="9">
                  <c:v>0.53121105683992553</c:v>
                </c:pt>
                <c:pt idx="10">
                  <c:v>0.59532407303599655</c:v>
                </c:pt>
                <c:pt idx="11">
                  <c:v>0.63661353221393302</c:v>
                </c:pt>
                <c:pt idx="12">
                  <c:v>0.66191894907653581</c:v>
                </c:pt>
                <c:pt idx="13">
                  <c:v>0.67990072596714479</c:v>
                </c:pt>
                <c:pt idx="14">
                  <c:v>0.69456237813810406</c:v>
                </c:pt>
                <c:pt idx="15">
                  <c:v>0.70704075945526612</c:v>
                </c:pt>
                <c:pt idx="16">
                  <c:v>0.71782313142153698</c:v>
                </c:pt>
                <c:pt idx="17">
                  <c:v>0.72723532372703015</c:v>
                </c:pt>
                <c:pt idx="18">
                  <c:v>0.73551379920010684</c:v>
                </c:pt>
                <c:pt idx="19">
                  <c:v>0.74283637339692632</c:v>
                </c:pt>
                <c:pt idx="20">
                  <c:v>0.74934088057204362</c:v>
                </c:pt>
                <c:pt idx="21">
                  <c:v>0.7551370278688706</c:v>
                </c:pt>
                <c:pt idx="22">
                  <c:v>0.76031415973245309</c:v>
                </c:pt>
                <c:pt idx="23">
                  <c:v>0.76494648053813086</c:v>
                </c:pt>
                <c:pt idx="24">
                  <c:v>0.76909665135837679</c:v>
                </c:pt>
                <c:pt idx="25">
                  <c:v>0.77281832129344852</c:v>
                </c:pt>
                <c:pt idx="26">
                  <c:v>0.77615794614392386</c:v>
                </c:pt>
                <c:pt idx="27">
                  <c:v>0.77915612185143979</c:v>
                </c:pt>
                <c:pt idx="28">
                  <c:v>0.78184858227238785</c:v>
                </c:pt>
                <c:pt idx="29">
                  <c:v>0.78426696129022189</c:v>
                </c:pt>
                <c:pt idx="30">
                  <c:v>0.78643938707018335</c:v>
                </c:pt>
                <c:pt idx="31">
                  <c:v>0.7883909549743664</c:v>
                </c:pt>
                <c:pt idx="32">
                  <c:v>0.79014411138514307</c:v>
                </c:pt>
                <c:pt idx="33">
                  <c:v>0.79171897100839661</c:v>
                </c:pt>
                <c:pt idx="34">
                  <c:v>0.79313358360506903</c:v>
                </c:pt>
                <c:pt idx="35">
                  <c:v>0.79440416153206117</c:v>
                </c:pt>
                <c:pt idx="36">
                  <c:v>0.79554527630342109</c:v>
                </c:pt>
                <c:pt idx="37">
                  <c:v>0.79657003016995431</c:v>
                </c:pt>
                <c:pt idx="38">
                  <c:v>0.79749020716234564</c:v>
                </c:pt>
                <c:pt idx="39">
                  <c:v>0.79831640694652883</c:v>
                </c:pt>
                <c:pt idx="40">
                  <c:v>0.79905816406094909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2B-4275-91B0-0F73320B3E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'High - Early majority'!$M$2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'High - Early majority'!$M$3:$M$43</c:f>
              <c:numCache>
                <c:formatCode>0</c:formatCode>
                <c:ptCount val="41"/>
                <c:pt idx="0">
                  <c:v>136</c:v>
                </c:pt>
                <c:pt idx="1">
                  <c:v>339.43123900990452</c:v>
                </c:pt>
                <c:pt idx="2">
                  <c:v>753.71849690418856</c:v>
                </c:pt>
                <c:pt idx="3">
                  <c:v>1457.8177534953456</c:v>
                </c:pt>
                <c:pt idx="4">
                  <c:v>2503.300170542148</c:v>
                </c:pt>
                <c:pt idx="5">
                  <c:v>3928.6495613449406</c:v>
                </c:pt>
                <c:pt idx="6">
                  <c:v>5780.1134669551902</c:v>
                </c:pt>
                <c:pt idx="7">
                  <c:v>8119.011971393782</c:v>
                </c:pt>
                <c:pt idx="8">
                  <c:v>11001.020462781678</c:v>
                </c:pt>
                <c:pt idx="9">
                  <c:v>14416.12481359189</c:v>
                </c:pt>
                <c:pt idx="10">
                  <c:v>18214.714547608426</c:v>
                </c:pt>
                <c:pt idx="11">
                  <c:v>22111.495970905311</c:v>
                </c:pt>
                <c:pt idx="12">
                  <c:v>25817.685209342682</c:v>
                </c:pt>
                <c:pt idx="13">
                  <c:v>29176.425791718488</c:v>
                </c:pt>
                <c:pt idx="14">
                  <c:v>32161.369917176777</c:v>
                </c:pt>
                <c:pt idx="15">
                  <c:v>34798.422481514281</c:v>
                </c:pt>
                <c:pt idx="16">
                  <c:v>37122.483584766946</c:v>
                </c:pt>
                <c:pt idx="17">
                  <c:v>39168.144221349023</c:v>
                </c:pt>
                <c:pt idx="18">
                  <c:v>40967.819334964603</c:v>
                </c:pt>
                <c:pt idx="19">
                  <c:v>42551.065161827064</c:v>
                </c:pt>
                <c:pt idx="20">
                  <c:v>43944.381601930756</c:v>
                </c:pt>
                <c:pt idx="21">
                  <c:v>45171.271300400185</c:v>
                </c:pt>
                <c:pt idx="22">
                  <c:v>46252.429454469719</c:v>
                </c:pt>
                <c:pt idx="23">
                  <c:v>47205.992800753709</c:v>
                </c:pt>
                <c:pt idx="24">
                  <c:v>48047.807179025571</c:v>
                </c:pt>
                <c:pt idx="25">
                  <c:v>48791.691073860784</c:v>
                </c:pt>
                <c:pt idx="26">
                  <c:v>49449.683159327185</c:v>
                </c:pt>
                <c:pt idx="27">
                  <c:v>50032.268165557616</c:v>
                </c:pt>
                <c:pt idx="28">
                  <c:v>50548.579086617174</c:v>
                </c:pt>
                <c:pt idx="29">
                  <c:v>51006.575875500581</c:v>
                </c:pt>
                <c:pt idx="30">
                  <c:v>51413.201936641621</c:v>
                </c:pt>
                <c:pt idx="31">
                  <c:v>51774.52030386452</c:v>
                </c:pt>
                <c:pt idx="32">
                  <c:v>52095.831614883187</c:v>
                </c:pt>
                <c:pt idx="33">
                  <c:v>52381.77600776183</c:v>
                </c:pt>
                <c:pt idx="34">
                  <c:v>52636.420961403433</c:v>
                </c:pt>
                <c:pt idx="35">
                  <c:v>52863.336938058157</c:v>
                </c:pt>
                <c:pt idx="36">
                  <c:v>53065.662496129509</c:v>
                </c:pt>
                <c:pt idx="37">
                  <c:v>53246.160347317556</c:v>
                </c:pt>
                <c:pt idx="38">
                  <c:v>53407.265645559441</c:v>
                </c:pt>
                <c:pt idx="39">
                  <c:v>53551.127622818451</c:v>
                </c:pt>
                <c:pt idx="40">
                  <c:v>53679.645531488917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51-4982-990B-BAC91CDADDF7}"/>
            </c:ext>
          </c:extLst>
        </c:ser>
        <c:ser>
          <c:idx val="0"/>
          <c:order val="1"/>
          <c:tx>
            <c:strRef>
              <c:f>'High - Early majority'!$L$2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'High - Early majority'!$L$3:$L$43</c:f>
              <c:numCache>
                <c:formatCode>0</c:formatCode>
                <c:ptCount val="41"/>
                <c:pt idx="0">
                  <c:v>67864</c:v>
                </c:pt>
                <c:pt idx="1">
                  <c:v>67660.568760990107</c:v>
                </c:pt>
                <c:pt idx="2">
                  <c:v>67246.281503095815</c:v>
                </c:pt>
                <c:pt idx="3">
                  <c:v>66542.182246504657</c:v>
                </c:pt>
                <c:pt idx="4">
                  <c:v>65496.699829457852</c:v>
                </c:pt>
                <c:pt idx="5">
                  <c:v>64071.350438655063</c:v>
                </c:pt>
                <c:pt idx="6">
                  <c:v>62219.886533044817</c:v>
                </c:pt>
                <c:pt idx="7">
                  <c:v>59880.988028606225</c:v>
                </c:pt>
                <c:pt idx="8">
                  <c:v>56998.979537218329</c:v>
                </c:pt>
                <c:pt idx="9">
                  <c:v>53583.875186408113</c:v>
                </c:pt>
                <c:pt idx="10">
                  <c:v>49785.285452391581</c:v>
                </c:pt>
                <c:pt idx="11">
                  <c:v>45888.504029094693</c:v>
                </c:pt>
                <c:pt idx="12">
                  <c:v>42182.314790657321</c:v>
                </c:pt>
                <c:pt idx="13">
                  <c:v>38823.574208281512</c:v>
                </c:pt>
                <c:pt idx="14">
                  <c:v>35838.63008282322</c:v>
                </c:pt>
                <c:pt idx="15">
                  <c:v>33201.577518485719</c:v>
                </c:pt>
                <c:pt idx="16">
                  <c:v>30877.516415233051</c:v>
                </c:pt>
                <c:pt idx="17">
                  <c:v>28831.855778650977</c:v>
                </c:pt>
                <c:pt idx="18">
                  <c:v>27032.180665035397</c:v>
                </c:pt>
                <c:pt idx="19">
                  <c:v>25448.934838172932</c:v>
                </c:pt>
                <c:pt idx="20">
                  <c:v>24055.618398069248</c:v>
                </c:pt>
                <c:pt idx="21">
                  <c:v>22828.728699599811</c:v>
                </c:pt>
                <c:pt idx="22">
                  <c:v>21747.570545530285</c:v>
                </c:pt>
                <c:pt idx="23">
                  <c:v>20794.007199246294</c:v>
                </c:pt>
                <c:pt idx="24">
                  <c:v>19952.192820974436</c:v>
                </c:pt>
                <c:pt idx="25">
                  <c:v>19208.308926139227</c:v>
                </c:pt>
                <c:pt idx="26">
                  <c:v>18550.316840672822</c:v>
                </c:pt>
                <c:pt idx="27">
                  <c:v>17967.731834442384</c:v>
                </c:pt>
                <c:pt idx="28">
                  <c:v>17451.420913382834</c:v>
                </c:pt>
                <c:pt idx="29">
                  <c:v>16993.424124499423</c:v>
                </c:pt>
                <c:pt idx="30">
                  <c:v>16586.798063358383</c:v>
                </c:pt>
                <c:pt idx="31">
                  <c:v>16225.479696135482</c:v>
                </c:pt>
                <c:pt idx="32">
                  <c:v>15904.168385116813</c:v>
                </c:pt>
                <c:pt idx="33">
                  <c:v>15618.223992238169</c:v>
                </c:pt>
                <c:pt idx="34">
                  <c:v>15363.579038596568</c:v>
                </c:pt>
                <c:pt idx="35">
                  <c:v>15136.663061941847</c:v>
                </c:pt>
                <c:pt idx="36">
                  <c:v>14934.337503870494</c:v>
                </c:pt>
                <c:pt idx="37">
                  <c:v>14753.839652682447</c:v>
                </c:pt>
                <c:pt idx="38">
                  <c:v>14592.734354440561</c:v>
                </c:pt>
                <c:pt idx="39">
                  <c:v>14448.872377181549</c:v>
                </c:pt>
                <c:pt idx="40">
                  <c:v>14320.354468511083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51-4982-990B-BAC91CDAD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 - Early majority'!$P$2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'Medium - Early majority'!$P$3:$P$43</c:f>
              <c:numCache>
                <c:formatCode>0%</c:formatCode>
                <c:ptCount val="41"/>
                <c:pt idx="0">
                  <c:v>0.98305267515763795</c:v>
                </c:pt>
                <c:pt idx="1">
                  <c:v>0.96882573026466567</c:v>
                </c:pt>
                <c:pt idx="2">
                  <c:v>0.95054298569749351</c:v>
                </c:pt>
                <c:pt idx="3">
                  <c:v>0.93036388801211445</c:v>
                </c:pt>
                <c:pt idx="4">
                  <c:v>0.91009089625710449</c:v>
                </c:pt>
                <c:pt idx="5">
                  <c:v>0.89069268600473894</c:v>
                </c:pt>
                <c:pt idx="6">
                  <c:v>0.87245465665398247</c:v>
                </c:pt>
                <c:pt idx="7">
                  <c:v>0.855223250128192</c:v>
                </c:pt>
                <c:pt idx="8">
                  <c:v>0.83854583195798438</c:v>
                </c:pt>
                <c:pt idx="9">
                  <c:v>0.82169642078195437</c:v>
                </c:pt>
                <c:pt idx="10">
                  <c:v>0.80361798497774406</c:v>
                </c:pt>
                <c:pt idx="11">
                  <c:v>0.78281808241885642</c:v>
                </c:pt>
                <c:pt idx="12">
                  <c:v>0.75727996521582153</c:v>
                </c:pt>
                <c:pt idx="13">
                  <c:v>0.72452213796896892</c:v>
                </c:pt>
                <c:pt idx="14">
                  <c:v>0.68206458618992727</c:v>
                </c:pt>
                <c:pt idx="15">
                  <c:v>0.62863772332744505</c:v>
                </c:pt>
                <c:pt idx="16">
                  <c:v>0.5660735029279651</c:v>
                </c:pt>
                <c:pt idx="17">
                  <c:v>0.50047636492364267</c:v>
                </c:pt>
                <c:pt idx="18">
                  <c:v>0.44035795003886657</c:v>
                </c:pt>
                <c:pt idx="19">
                  <c:v>0.39211161266509348</c:v>
                </c:pt>
                <c:pt idx="20">
                  <c:v>0.35708700070152216</c:v>
                </c:pt>
                <c:pt idx="21">
                  <c:v>0.33266137833917198</c:v>
                </c:pt>
                <c:pt idx="22">
                  <c:v>0.3150942356833259</c:v>
                </c:pt>
                <c:pt idx="23">
                  <c:v>0.30146207987514673</c:v>
                </c:pt>
                <c:pt idx="24">
                  <c:v>0.29009335294433003</c:v>
                </c:pt>
                <c:pt idx="25">
                  <c:v>0.2802018374500479</c:v>
                </c:pt>
                <c:pt idx="26">
                  <c:v>0.27143175739328712</c:v>
                </c:pt>
                <c:pt idx="27">
                  <c:v>0.26359145043094162</c:v>
                </c:pt>
                <c:pt idx="28">
                  <c:v>0.25654949319478498</c:v>
                </c:pt>
                <c:pt idx="29">
                  <c:v>0.25020334379574072</c:v>
                </c:pt>
                <c:pt idx="30">
                  <c:v>0.2444693416907612</c:v>
                </c:pt>
                <c:pt idx="31">
                  <c:v>0.23927782348207946</c:v>
                </c:pt>
                <c:pt idx="32">
                  <c:v>0.23456988986701383</c:v>
                </c:pt>
                <c:pt idx="33">
                  <c:v>0.23029508925170764</c:v>
                </c:pt>
                <c:pt idx="34">
                  <c:v>0.2264097201072629</c:v>
                </c:pt>
                <c:pt idx="35">
                  <c:v>0.22287556622834773</c:v>
                </c:pt>
                <c:pt idx="36">
                  <c:v>0.21965893964720448</c:v>
                </c:pt>
                <c:pt idx="37">
                  <c:v>0.21672994513071175</c:v>
                </c:pt>
                <c:pt idx="38">
                  <c:v>0.21406190625454327</c:v>
                </c:pt>
                <c:pt idx="39">
                  <c:v>0.21163091069757678</c:v>
                </c:pt>
                <c:pt idx="40">
                  <c:v>0.20941544452956581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D1-4825-9D11-638EB1602BF6}"/>
            </c:ext>
          </c:extLst>
        </c:ser>
        <c:ser>
          <c:idx val="1"/>
          <c:order val="1"/>
          <c:tx>
            <c:strRef>
              <c:f>'Medium - Early majority'!$Q$2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 - Early majority'!$Q$3:$Q$43</c:f>
              <c:numCache>
                <c:formatCode>0%</c:formatCode>
                <c:ptCount val="41"/>
                <c:pt idx="0">
                  <c:v>1.6947324842362055E-2</c:v>
                </c:pt>
                <c:pt idx="1">
                  <c:v>3.1174269735334343E-2</c:v>
                </c:pt>
                <c:pt idx="2">
                  <c:v>4.9457014302506472E-2</c:v>
                </c:pt>
                <c:pt idx="3">
                  <c:v>6.9636111987885455E-2</c:v>
                </c:pt>
                <c:pt idx="4">
                  <c:v>8.9909103742895582E-2</c:v>
                </c:pt>
                <c:pt idx="5">
                  <c:v>0.10930731399526096</c:v>
                </c:pt>
                <c:pt idx="6">
                  <c:v>0.12754534334601761</c:v>
                </c:pt>
                <c:pt idx="7">
                  <c:v>0.14477674987180805</c:v>
                </c:pt>
                <c:pt idx="8">
                  <c:v>0.16145416804201568</c:v>
                </c:pt>
                <c:pt idx="9">
                  <c:v>0.17830357921804552</c:v>
                </c:pt>
                <c:pt idx="10">
                  <c:v>0.19638201502225602</c:v>
                </c:pt>
                <c:pt idx="11">
                  <c:v>0.21718191758114366</c:v>
                </c:pt>
                <c:pt idx="12">
                  <c:v>0.24272003478417839</c:v>
                </c:pt>
                <c:pt idx="13">
                  <c:v>0.27547786203103114</c:v>
                </c:pt>
                <c:pt idx="14">
                  <c:v>0.31793541381007273</c:v>
                </c:pt>
                <c:pt idx="15">
                  <c:v>0.37136227667255495</c:v>
                </c:pt>
                <c:pt idx="16">
                  <c:v>0.4339264970720349</c:v>
                </c:pt>
                <c:pt idx="17">
                  <c:v>0.49952363507635728</c:v>
                </c:pt>
                <c:pt idx="18">
                  <c:v>0.55964204996113343</c:v>
                </c:pt>
                <c:pt idx="19">
                  <c:v>0.60788838733490658</c:v>
                </c:pt>
                <c:pt idx="20">
                  <c:v>0.64291299929847778</c:v>
                </c:pt>
                <c:pt idx="21">
                  <c:v>0.66733862166082802</c:v>
                </c:pt>
                <c:pt idx="22">
                  <c:v>0.68490576431667405</c:v>
                </c:pt>
                <c:pt idx="23">
                  <c:v>0.69853792012485327</c:v>
                </c:pt>
                <c:pt idx="24">
                  <c:v>0.70990664705566997</c:v>
                </c:pt>
                <c:pt idx="25">
                  <c:v>0.7197981625499521</c:v>
                </c:pt>
                <c:pt idx="26">
                  <c:v>0.72856824260671293</c:v>
                </c:pt>
                <c:pt idx="27">
                  <c:v>0.73640854956905832</c:v>
                </c:pt>
                <c:pt idx="28">
                  <c:v>0.74345050680521507</c:v>
                </c:pt>
                <c:pt idx="29">
                  <c:v>0.74979665620425928</c:v>
                </c:pt>
                <c:pt idx="30">
                  <c:v>0.75553065830923893</c:v>
                </c:pt>
                <c:pt idx="31">
                  <c:v>0.76072217651792051</c:v>
                </c:pt>
                <c:pt idx="32">
                  <c:v>0.76543011013298612</c:v>
                </c:pt>
                <c:pt idx="33">
                  <c:v>0.76970491074829228</c:v>
                </c:pt>
                <c:pt idx="34">
                  <c:v>0.7735902798927371</c:v>
                </c:pt>
                <c:pt idx="35">
                  <c:v>0.77712443377165219</c:v>
                </c:pt>
                <c:pt idx="36">
                  <c:v>0.78034106035279549</c:v>
                </c:pt>
                <c:pt idx="37">
                  <c:v>0.78327005486928825</c:v>
                </c:pt>
                <c:pt idx="38">
                  <c:v>0.78593809374545676</c:v>
                </c:pt>
                <c:pt idx="39">
                  <c:v>0.78836908930242322</c:v>
                </c:pt>
                <c:pt idx="40">
                  <c:v>0.79058455547043416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D1-4825-9D11-638EB1602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'Medium - Early majority'!$M$2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'Medium - Early majority'!$M$3:$M$43</c:f>
              <c:numCache>
                <c:formatCode>0</c:formatCode>
                <c:ptCount val="41"/>
                <c:pt idx="0">
                  <c:v>204</c:v>
                </c:pt>
                <c:pt idx="1">
                  <c:v>447.94034142734876</c:v>
                </c:pt>
                <c:pt idx="2">
                  <c:v>885.03396887962936</c:v>
                </c:pt>
                <c:pt idx="3">
                  <c:v>1550.5670072757944</c:v>
                </c:pt>
                <c:pt idx="4">
                  <c:v>2438.9376337539579</c:v>
                </c:pt>
                <c:pt idx="5">
                  <c:v>3516.0241854373808</c:v>
                </c:pt>
                <c:pt idx="6">
                  <c:v>4737.3556801700588</c:v>
                </c:pt>
                <c:pt idx="7">
                  <c:v>6060.9187747498563</c:v>
                </c:pt>
                <c:pt idx="8">
                  <c:v>7453.9283286977861</c:v>
                </c:pt>
                <c:pt idx="9">
                  <c:v>8896.2318185518361</c:v>
                </c:pt>
                <c:pt idx="10">
                  <c:v>10382.749140422045</c:v>
                </c:pt>
                <c:pt idx="11">
                  <c:v>11926.463763117736</c:v>
                </c:pt>
                <c:pt idx="12">
                  <c:v>13562.638455943163</c:v>
                </c:pt>
                <c:pt idx="13">
                  <c:v>15353.807270670048</c:v>
                </c:pt>
                <c:pt idx="14">
                  <c:v>17392.99681570927</c:v>
                </c:pt>
                <c:pt idx="15">
                  <c:v>19798.823278576176</c:v>
                </c:pt>
                <c:pt idx="16">
                  <c:v>22691.643909300084</c:v>
                </c:pt>
                <c:pt idx="17">
                  <c:v>26142.661316027683</c:v>
                </c:pt>
                <c:pt idx="18">
                  <c:v>30112.061229909406</c:v>
                </c:pt>
                <c:pt idx="19">
                  <c:v>34427.489688489601</c:v>
                </c:pt>
                <c:pt idx="20">
                  <c:v>38839.829819636943</c:v>
                </c:pt>
                <c:pt idx="21">
                  <c:v>43117.797197046195</c:v>
                </c:pt>
                <c:pt idx="22">
                  <c:v>47109.915951023519</c:v>
                </c:pt>
                <c:pt idx="23">
                  <c:v>50749.991472507878</c:v>
                </c:pt>
                <c:pt idx="24">
                  <c:v>54030.131693344221</c:v>
                </c:pt>
                <c:pt idx="25">
                  <c:v>56970.987102357678</c:v>
                </c:pt>
                <c:pt idx="26">
                  <c:v>59602.735178795672</c:v>
                </c:pt>
                <c:pt idx="27">
                  <c:v>61956.531269529922</c:v>
                </c:pt>
                <c:pt idx="28">
                  <c:v>64061.67379537216</c:v>
                </c:pt>
                <c:pt idx="29">
                  <c:v>65944.918259173734</c:v>
                </c:pt>
                <c:pt idx="30">
                  <c:v>67630.412766959445</c:v>
                </c:pt>
                <c:pt idx="31">
                  <c:v>69139.807067852729</c:v>
                </c:pt>
                <c:pt idx="32">
                  <c:v>70492.423857768765</c:v>
                </c:pt>
                <c:pt idx="33">
                  <c:v>71705.455437896104</c:v>
                </c:pt>
                <c:pt idx="34">
                  <c:v>72794.166711244863</c:v>
                </c:pt>
                <c:pt idx="35">
                  <c:v>73772.093405295163</c:v>
                </c:pt>
                <c:pt idx="36">
                  <c:v>74651.229219601315</c:v>
                </c:pt>
                <c:pt idx="37">
                  <c:v>75442.198649422731</c:v>
                </c:pt>
                <c:pt idx="38">
                  <c:v>76154.414160981891</c:v>
                </c:pt>
                <c:pt idx="39">
                  <c:v>76796.217585150647</c:v>
                </c:pt>
                <c:pt idx="40">
                  <c:v>77375.006308942102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07-4920-BE2A-97D84520360C}"/>
            </c:ext>
          </c:extLst>
        </c:ser>
        <c:ser>
          <c:idx val="0"/>
          <c:order val="1"/>
          <c:tx>
            <c:strRef>
              <c:f>'Medium - Early majority'!$L$2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'Medium - Early majority'!$L$3:$L$43</c:f>
              <c:numCache>
                <c:formatCode>0</c:formatCode>
                <c:ptCount val="41"/>
                <c:pt idx="0">
                  <c:v>101796</c:v>
                </c:pt>
                <c:pt idx="1">
                  <c:v>101552.05965857265</c:v>
                </c:pt>
                <c:pt idx="2">
                  <c:v>101114.96603112036</c:v>
                </c:pt>
                <c:pt idx="3">
                  <c:v>100449.43299272419</c:v>
                </c:pt>
                <c:pt idx="4">
                  <c:v>99561.062366246028</c:v>
                </c:pt>
                <c:pt idx="5">
                  <c:v>98483.975814562611</c:v>
                </c:pt>
                <c:pt idx="6">
                  <c:v>97262.644319829924</c:v>
                </c:pt>
                <c:pt idx="7">
                  <c:v>95939.081225250135</c:v>
                </c:pt>
                <c:pt idx="8">
                  <c:v>94546.071671302198</c:v>
                </c:pt>
                <c:pt idx="9">
                  <c:v>93103.768181448162</c:v>
                </c:pt>
                <c:pt idx="10">
                  <c:v>91617.250859577951</c:v>
                </c:pt>
                <c:pt idx="11">
                  <c:v>90073.536236882268</c:v>
                </c:pt>
                <c:pt idx="12">
                  <c:v>88437.361544056839</c:v>
                </c:pt>
                <c:pt idx="13">
                  <c:v>86646.192729329967</c:v>
                </c:pt>
                <c:pt idx="14">
                  <c:v>84607.003184290748</c:v>
                </c:pt>
                <c:pt idx="15">
                  <c:v>82201.17672142385</c:v>
                </c:pt>
                <c:pt idx="16">
                  <c:v>79308.356090699948</c:v>
                </c:pt>
                <c:pt idx="17">
                  <c:v>75857.338683972353</c:v>
                </c:pt>
                <c:pt idx="18">
                  <c:v>71887.938770090623</c:v>
                </c:pt>
                <c:pt idx="19">
                  <c:v>67572.510311510428</c:v>
                </c:pt>
                <c:pt idx="20">
                  <c:v>63160.170180363086</c:v>
                </c:pt>
                <c:pt idx="21">
                  <c:v>58882.202802953834</c:v>
                </c:pt>
                <c:pt idx="22">
                  <c:v>54890.084048976511</c:v>
                </c:pt>
                <c:pt idx="23">
                  <c:v>51250.008527492151</c:v>
                </c:pt>
                <c:pt idx="24">
                  <c:v>47969.868306655808</c:v>
                </c:pt>
                <c:pt idx="25">
                  <c:v>45029.012897642351</c:v>
                </c:pt>
                <c:pt idx="26">
                  <c:v>42397.264821204357</c:v>
                </c:pt>
                <c:pt idx="27">
                  <c:v>40043.468730470115</c:v>
                </c:pt>
                <c:pt idx="28">
                  <c:v>37938.326204627861</c:v>
                </c:pt>
                <c:pt idx="29">
                  <c:v>36055.081740826296</c:v>
                </c:pt>
                <c:pt idx="30">
                  <c:v>34369.587233040576</c:v>
                </c:pt>
                <c:pt idx="31">
                  <c:v>32860.192932147307</c:v>
                </c:pt>
                <c:pt idx="32">
                  <c:v>31507.576142231275</c:v>
                </c:pt>
                <c:pt idx="33">
                  <c:v>30294.54456210394</c:v>
                </c:pt>
                <c:pt idx="34">
                  <c:v>29205.833288755181</c:v>
                </c:pt>
                <c:pt idx="35">
                  <c:v>28227.906594704884</c:v>
                </c:pt>
                <c:pt idx="36">
                  <c:v>27348.770780398743</c:v>
                </c:pt>
                <c:pt idx="37">
                  <c:v>26557.801350577327</c:v>
                </c:pt>
                <c:pt idx="38">
                  <c:v>25845.585839018175</c:v>
                </c:pt>
                <c:pt idx="39">
                  <c:v>25203.782414849415</c:v>
                </c:pt>
                <c:pt idx="40">
                  <c:v>24624.993691057964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07-4920-BE2A-97D8452036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 - Early majority'!$P$2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'Low - Early majority'!$P$3:$P$43</c:f>
              <c:numCache>
                <c:formatCode>0%</c:formatCode>
                <c:ptCount val="41"/>
                <c:pt idx="0">
                  <c:v>0.98417580998138554</c:v>
                </c:pt>
                <c:pt idx="1">
                  <c:v>0.97216784532855005</c:v>
                </c:pt>
                <c:pt idx="2">
                  <c:v>0.95658983821704702</c:v>
                </c:pt>
                <c:pt idx="3">
                  <c:v>0.93888484389912374</c:v>
                </c:pt>
                <c:pt idx="4">
                  <c:v>0.9205287000683452</c:v>
                </c:pt>
                <c:pt idx="5">
                  <c:v>0.90256797303179714</c:v>
                </c:pt>
                <c:pt idx="6">
                  <c:v>0.88557651989726927</c:v>
                </c:pt>
                <c:pt idx="7">
                  <c:v>0.86978292105256227</c:v>
                </c:pt>
                <c:pt idx="8">
                  <c:v>0.85520155777589535</c:v>
                </c:pt>
                <c:pt idx="9">
                  <c:v>0.84171846122839356</c:v>
                </c:pt>
                <c:pt idx="10">
                  <c:v>0.82913435302643468</c:v>
                </c:pt>
                <c:pt idx="11">
                  <c:v>0.81717856937727018</c:v>
                </c:pt>
                <c:pt idx="12">
                  <c:v>0.80550696860922089</c:v>
                </c:pt>
                <c:pt idx="13">
                  <c:v>0.79369482535655933</c:v>
                </c:pt>
                <c:pt idx="14">
                  <c:v>0.78123332239704069</c:v>
                </c:pt>
                <c:pt idx="15">
                  <c:v>0.76753482505628201</c:v>
                </c:pt>
                <c:pt idx="16">
                  <c:v>0.75194857917038549</c:v>
                </c:pt>
                <c:pt idx="17">
                  <c:v>0.73378728008012239</c:v>
                </c:pt>
                <c:pt idx="18">
                  <c:v>0.7123675010503242</c:v>
                </c:pt>
                <c:pt idx="19">
                  <c:v>0.6870716709583331</c:v>
                </c:pt>
                <c:pt idx="20">
                  <c:v>0.65744199277333193</c:v>
                </c:pt>
                <c:pt idx="21">
                  <c:v>0.62331179954724825</c:v>
                </c:pt>
                <c:pt idx="22">
                  <c:v>0.58496187171578129</c:v>
                </c:pt>
                <c:pt idx="23">
                  <c:v>0.54325750778709381</c:v>
                </c:pt>
                <c:pt idx="24">
                  <c:v>0.49968986453521363</c:v>
                </c:pt>
                <c:pt idx="25">
                  <c:v>0.45624375062444644</c:v>
                </c:pt>
                <c:pt idx="26">
                  <c:v>0.41507357153372121</c:v>
                </c:pt>
                <c:pt idx="27">
                  <c:v>0.37807379357934223</c:v>
                </c:pt>
                <c:pt idx="28">
                  <c:v>0.34650449386733667</c:v>
                </c:pt>
                <c:pt idx="29">
                  <c:v>0.32080773151611353</c:v>
                </c:pt>
                <c:pt idx="30">
                  <c:v>0.3006482171573584</c:v>
                </c:pt>
                <c:pt idx="31">
                  <c:v>0.28512130035698807</c:v>
                </c:pt>
                <c:pt idx="32">
                  <c:v>0.27304583796196047</c:v>
                </c:pt>
                <c:pt idx="33">
                  <c:v>0.26327141412202454</c:v>
                </c:pt>
                <c:pt idx="34">
                  <c:v>0.25492493106139896</c:v>
                </c:pt>
                <c:pt idx="35">
                  <c:v>0.24750466977340635</c:v>
                </c:pt>
                <c:pt idx="36">
                  <c:v>0.24078906797594021</c:v>
                </c:pt>
                <c:pt idx="37">
                  <c:v>0.23467750388209821</c:v>
                </c:pt>
                <c:pt idx="38">
                  <c:v>0.22910196170594727</c:v>
                </c:pt>
                <c:pt idx="39">
                  <c:v>0.22400609099122976</c:v>
                </c:pt>
                <c:pt idx="40">
                  <c:v>0.21934167288179265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94-4299-A85E-FDB155A7D41A}"/>
            </c:ext>
          </c:extLst>
        </c:ser>
        <c:ser>
          <c:idx val="1"/>
          <c:order val="1"/>
          <c:tx>
            <c:strRef>
              <c:f>'Low - Early majority'!$Q$2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'Low - Early majority'!$Q$3:$Q$43</c:f>
              <c:numCache>
                <c:formatCode>0%</c:formatCode>
                <c:ptCount val="41"/>
                <c:pt idx="0">
                  <c:v>1.5824190018614449E-2</c:v>
                </c:pt>
                <c:pt idx="1">
                  <c:v>2.7832154671449987E-2</c:v>
                </c:pt>
                <c:pt idx="2">
                  <c:v>4.3410161782953052E-2</c:v>
                </c:pt>
                <c:pt idx="3">
                  <c:v>6.1115156100876304E-2</c:v>
                </c:pt>
                <c:pt idx="4">
                  <c:v>7.9471299931654762E-2</c:v>
                </c:pt>
                <c:pt idx="5">
                  <c:v>9.7432026968202856E-2</c:v>
                </c:pt>
                <c:pt idx="6">
                  <c:v>0.1144234801027308</c:v>
                </c:pt>
                <c:pt idx="7">
                  <c:v>0.1302170789474377</c:v>
                </c:pt>
                <c:pt idx="8">
                  <c:v>0.14479844222410465</c:v>
                </c:pt>
                <c:pt idx="9">
                  <c:v>0.1582815387716065</c:v>
                </c:pt>
                <c:pt idx="10">
                  <c:v>0.17086564697356535</c:v>
                </c:pt>
                <c:pt idx="11">
                  <c:v>0.18282143062272979</c:v>
                </c:pt>
                <c:pt idx="12">
                  <c:v>0.19449303139077911</c:v>
                </c:pt>
                <c:pt idx="13">
                  <c:v>0.20630517464344064</c:v>
                </c:pt>
                <c:pt idx="14">
                  <c:v>0.21876667760295937</c:v>
                </c:pt>
                <c:pt idx="15">
                  <c:v>0.23246517494371796</c:v>
                </c:pt>
                <c:pt idx="16">
                  <c:v>0.24805142082961451</c:v>
                </c:pt>
                <c:pt idx="17">
                  <c:v>0.26621271991987766</c:v>
                </c:pt>
                <c:pt idx="18">
                  <c:v>0.28763249894967574</c:v>
                </c:pt>
                <c:pt idx="19">
                  <c:v>0.31292832904166701</c:v>
                </c:pt>
                <c:pt idx="20">
                  <c:v>0.34255800722666802</c:v>
                </c:pt>
                <c:pt idx="21">
                  <c:v>0.37668820045275164</c:v>
                </c:pt>
                <c:pt idx="22">
                  <c:v>0.41503812828421877</c:v>
                </c:pt>
                <c:pt idx="23">
                  <c:v>0.45674249221290625</c:v>
                </c:pt>
                <c:pt idx="24">
                  <c:v>0.50031013546478642</c:v>
                </c:pt>
                <c:pt idx="25">
                  <c:v>0.54375624937555367</c:v>
                </c:pt>
                <c:pt idx="26">
                  <c:v>0.58492642846627874</c:v>
                </c:pt>
                <c:pt idx="27">
                  <c:v>0.62192620642065788</c:v>
                </c:pt>
                <c:pt idx="28">
                  <c:v>0.65349550613266338</c:v>
                </c:pt>
                <c:pt idx="29">
                  <c:v>0.67919226848388647</c:v>
                </c:pt>
                <c:pt idx="30">
                  <c:v>0.69935178284264155</c:v>
                </c:pt>
                <c:pt idx="31">
                  <c:v>0.71487869964301187</c:v>
                </c:pt>
                <c:pt idx="32">
                  <c:v>0.72695416203803964</c:v>
                </c:pt>
                <c:pt idx="33">
                  <c:v>0.73672858587797541</c:v>
                </c:pt>
                <c:pt idx="34">
                  <c:v>0.74507506893860109</c:v>
                </c:pt>
                <c:pt idx="35">
                  <c:v>0.75249533022659376</c:v>
                </c:pt>
                <c:pt idx="36">
                  <c:v>0.75921093202405987</c:v>
                </c:pt>
                <c:pt idx="37">
                  <c:v>0.76532249611790182</c:v>
                </c:pt>
                <c:pt idx="38">
                  <c:v>0.77089803829405268</c:v>
                </c:pt>
                <c:pt idx="39">
                  <c:v>0.77599390900877041</c:v>
                </c:pt>
                <c:pt idx="40">
                  <c:v>0.78065832711820726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94-4299-A85E-FDB155A7D4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'Low - Early majority'!$M$2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'Low - Early majority'!$M$3:$M$43</c:f>
              <c:numCache>
                <c:formatCode>0</c:formatCode>
                <c:ptCount val="41"/>
                <c:pt idx="0">
                  <c:v>340</c:v>
                </c:pt>
                <c:pt idx="1">
                  <c:v>692.51684547466846</c:v>
                </c:pt>
                <c:pt idx="2">
                  <c:v>1298.3592627754429</c:v>
                </c:pt>
                <c:pt idx="3">
                  <c:v>2210.5644988244294</c:v>
                </c:pt>
                <c:pt idx="4">
                  <c:v>3437.4163045731107</c:v>
                </c:pt>
                <c:pt idx="5">
                  <c:v>4948.3220071443402</c:v>
                </c:pt>
                <c:pt idx="6">
                  <c:v>6690.5903937618614</c:v>
                </c:pt>
                <c:pt idx="7">
                  <c:v>8604.8005773172172</c:v>
                </c:pt>
                <c:pt idx="8">
                  <c:v>10634.616003879295</c:v>
                </c:pt>
                <c:pt idx="9">
                  <c:v>12731.78388001207</c:v>
                </c:pt>
                <c:pt idx="10">
                  <c:v>14858.195536686226</c:v>
                </c:pt>
                <c:pt idx="11">
                  <c:v>16986.540204009209</c:v>
                </c:pt>
                <c:pt idx="12">
                  <c:v>19100.505654287437</c:v>
                </c:pt>
                <c:pt idx="13">
                  <c:v>21195.00210660919</c:v>
                </c:pt>
                <c:pt idx="14">
                  <c:v>23276.533744025546</c:v>
                </c:pt>
                <c:pt idx="15">
                  <c:v>25363.603961297176</c:v>
                </c:pt>
                <c:pt idx="16">
                  <c:v>27486.925328167406</c:v>
                </c:pt>
                <c:pt idx="17">
                  <c:v>29689.197760097464</c:v>
                </c:pt>
                <c:pt idx="18">
                  <c:v>32024.242454039722</c:v>
                </c:pt>
                <c:pt idx="19">
                  <c:v>34555.234809150497</c:v>
                </c:pt>
                <c:pt idx="20">
                  <c:v>37351.62197834043</c:v>
                </c:pt>
                <c:pt idx="21">
                  <c:v>40484.107865869402</c:v>
                </c:pt>
                <c:pt idx="22">
                  <c:v>44017.040797534159</c:v>
                </c:pt>
                <c:pt idx="23">
                  <c:v>47997.956949151609</c:v>
                </c:pt>
                <c:pt idx="24">
                  <c:v>52445.196958207976</c:v>
                </c:pt>
                <c:pt idx="25">
                  <c:v>57336.325868828826</c:v>
                </c:pt>
                <c:pt idx="26">
                  <c:v>62601.661347581117</c:v>
                </c:pt>
                <c:pt idx="27">
                  <c:v>68127.036071334049</c:v>
                </c:pt>
                <c:pt idx="28">
                  <c:v>73767.098924360718</c:v>
                </c:pt>
                <c:pt idx="29">
                  <c:v>79366.169492089524</c:v>
                </c:pt>
                <c:pt idx="30">
                  <c:v>84780.646914615194</c:v>
                </c:pt>
                <c:pt idx="31">
                  <c:v>89897.020339910261</c:v>
                </c:pt>
                <c:pt idx="32">
                  <c:v>94641.874129820513</c:v>
                </c:pt>
                <c:pt idx="33">
                  <c:v>98982.924142317454</c:v>
                </c:pt>
                <c:pt idx="34">
                  <c:v>102922.06446085821</c:v>
                </c:pt>
                <c:pt idx="35">
                  <c:v>106483.1690496638</c:v>
                </c:pt>
                <c:pt idx="36">
                  <c:v>109699.32461299238</c:v>
                </c:pt>
                <c:pt idx="37">
                  <c:v>112604.30468765704</c:v>
                </c:pt>
                <c:pt idx="38">
                  <c:v>115229.38263551498</c:v>
                </c:pt>
                <c:pt idx="39">
                  <c:v>117602.87521668606</c:v>
                </c:pt>
                <c:pt idx="40">
                  <c:v>119750.2886139068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5C-4DA1-949F-00F8CEBE8739}"/>
            </c:ext>
          </c:extLst>
        </c:ser>
        <c:ser>
          <c:idx val="0"/>
          <c:order val="1"/>
          <c:tx>
            <c:strRef>
              <c:f>'Low - Early majority'!$L$2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'Low - Early majority'!$L$3:$L$43</c:f>
              <c:numCache>
                <c:formatCode>0</c:formatCode>
                <c:ptCount val="41"/>
                <c:pt idx="0">
                  <c:v>169660</c:v>
                </c:pt>
                <c:pt idx="1">
                  <c:v>169307.48315452534</c:v>
                </c:pt>
                <c:pt idx="2">
                  <c:v>168701.64073722454</c:v>
                </c:pt>
                <c:pt idx="3">
                  <c:v>167789.43550117555</c:v>
                </c:pt>
                <c:pt idx="4">
                  <c:v>166562.58369542687</c:v>
                </c:pt>
                <c:pt idx="5">
                  <c:v>165051.67799285564</c:v>
                </c:pt>
                <c:pt idx="6">
                  <c:v>163309.4096062381</c:v>
                </c:pt>
                <c:pt idx="7">
                  <c:v>161395.19942268275</c:v>
                </c:pt>
                <c:pt idx="8">
                  <c:v>159365.38399612065</c:v>
                </c:pt>
                <c:pt idx="9">
                  <c:v>157268.21611998789</c:v>
                </c:pt>
                <c:pt idx="10">
                  <c:v>155141.80446331372</c:v>
                </c:pt>
                <c:pt idx="11">
                  <c:v>153013.45979599076</c:v>
                </c:pt>
                <c:pt idx="12">
                  <c:v>150899.49434571253</c:v>
                </c:pt>
                <c:pt idx="13">
                  <c:v>148804.99789339077</c:v>
                </c:pt>
                <c:pt idx="14">
                  <c:v>146723.4662559744</c:v>
                </c:pt>
                <c:pt idx="15">
                  <c:v>144636.39603870278</c:v>
                </c:pt>
                <c:pt idx="16">
                  <c:v>142513.07467183255</c:v>
                </c:pt>
                <c:pt idx="17">
                  <c:v>140310.80223990249</c:v>
                </c:pt>
                <c:pt idx="18">
                  <c:v>137975.75754596022</c:v>
                </c:pt>
                <c:pt idx="19">
                  <c:v>135444.76519084946</c:v>
                </c:pt>
                <c:pt idx="20">
                  <c:v>132648.37802165953</c:v>
                </c:pt>
                <c:pt idx="21">
                  <c:v>129515.89213413057</c:v>
                </c:pt>
                <c:pt idx="22">
                  <c:v>125982.9592024658</c:v>
                </c:pt>
                <c:pt idx="23">
                  <c:v>122002.04305084836</c:v>
                </c:pt>
                <c:pt idx="24">
                  <c:v>117554.80304179198</c:v>
                </c:pt>
                <c:pt idx="25">
                  <c:v>112663.67413117112</c:v>
                </c:pt>
                <c:pt idx="26">
                  <c:v>107398.33865241884</c:v>
                </c:pt>
                <c:pt idx="27">
                  <c:v>101872.96392866591</c:v>
                </c:pt>
                <c:pt idx="28">
                  <c:v>96232.901075639238</c:v>
                </c:pt>
                <c:pt idx="29">
                  <c:v>90633.830507910432</c:v>
                </c:pt>
                <c:pt idx="30">
                  <c:v>85219.353085384762</c:v>
                </c:pt>
                <c:pt idx="31">
                  <c:v>80102.979660089695</c:v>
                </c:pt>
                <c:pt idx="32">
                  <c:v>75358.125870179429</c:v>
                </c:pt>
                <c:pt idx="33">
                  <c:v>71017.075857682503</c:v>
                </c:pt>
                <c:pt idx="34">
                  <c:v>67077.935539141748</c:v>
                </c:pt>
                <c:pt idx="35">
                  <c:v>63516.83095033616</c:v>
                </c:pt>
                <c:pt idx="36">
                  <c:v>60300.675387007599</c:v>
                </c:pt>
                <c:pt idx="37">
                  <c:v>57395.695312342934</c:v>
                </c:pt>
                <c:pt idx="38">
                  <c:v>54770.617364484991</c:v>
                </c:pt>
                <c:pt idx="39">
                  <c:v>52397.124783313891</c:v>
                </c:pt>
                <c:pt idx="40">
                  <c:v>50249.711386093164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5C-4DA1-949F-00F8CEBE8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 - Late majority'!$P$2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'High - Late majority'!$P$3:$P$43</c:f>
              <c:numCache>
                <c:formatCode>0%</c:formatCode>
                <c:ptCount val="41"/>
                <c:pt idx="0">
                  <c:v>0.98410373559301345</c:v>
                </c:pt>
                <c:pt idx="1">
                  <c:v>0.97008711638314282</c:v>
                </c:pt>
                <c:pt idx="2">
                  <c:v>0.94886877595957164</c:v>
                </c:pt>
                <c:pt idx="3">
                  <c:v>0.91985685728518662</c:v>
                </c:pt>
                <c:pt idx="4">
                  <c:v>0.88255741981310054</c:v>
                </c:pt>
                <c:pt idx="5">
                  <c:v>0.8359408031407688</c:v>
                </c:pt>
                <c:pt idx="6">
                  <c:v>0.77849339833524223</c:v>
                </c:pt>
                <c:pt idx="7">
                  <c:v>0.70950408392144115</c:v>
                </c:pt>
                <c:pt idx="8">
                  <c:v>0.63191651814905114</c:v>
                </c:pt>
                <c:pt idx="9">
                  <c:v>0.55497321623732854</c:v>
                </c:pt>
                <c:pt idx="10">
                  <c:v>0.49122879912861589</c:v>
                </c:pt>
                <c:pt idx="11">
                  <c:v>0.44686700673548957</c:v>
                </c:pt>
                <c:pt idx="12">
                  <c:v>0.41742955065057463</c:v>
                </c:pt>
                <c:pt idx="13">
                  <c:v>0.39552394256435008</c:v>
                </c:pt>
                <c:pt idx="14">
                  <c:v>0.37741009843909168</c:v>
                </c:pt>
                <c:pt idx="15">
                  <c:v>0.36188995906236343</c:v>
                </c:pt>
                <c:pt idx="16">
                  <c:v>0.34839225130285023</c:v>
                </c:pt>
                <c:pt idx="17">
                  <c:v>0.33652519237770612</c:v>
                </c:pt>
                <c:pt idx="18">
                  <c:v>0.32600229160055866</c:v>
                </c:pt>
                <c:pt idx="19">
                  <c:v>0.31660794740669862</c:v>
                </c:pt>
                <c:pt idx="20">
                  <c:v>0.30817581011639328</c:v>
                </c:pt>
                <c:pt idx="21">
                  <c:v>0.30057464642506865</c:v>
                </c:pt>
                <c:pt idx="22">
                  <c:v>0.29369884561004789</c:v>
                </c:pt>
                <c:pt idx="23">
                  <c:v>0.28746188759511188</c:v>
                </c:pt>
                <c:pt idx="24">
                  <c:v>0.28179175254158956</c:v>
                </c:pt>
                <c:pt idx="25">
                  <c:v>0.27662763349675562</c:v>
                </c:pt>
                <c:pt idx="26">
                  <c:v>0.27191754185327233</c:v>
                </c:pt>
                <c:pt idx="27">
                  <c:v>0.26761653574165062</c:v>
                </c:pt>
                <c:pt idx="28">
                  <c:v>0.2636853900781706</c:v>
                </c:pt>
                <c:pt idx="29">
                  <c:v>0.26008958423965439</c:v>
                </c:pt>
                <c:pt idx="30">
                  <c:v>0.25679852111586304</c:v>
                </c:pt>
                <c:pt idx="31">
                  <c:v>0.25378491669766901</c:v>
                </c:pt>
                <c:pt idx="32">
                  <c:v>0.25102431673739323</c:v>
                </c:pt>
                <c:pt idx="33">
                  <c:v>0.24849470908393617</c:v>
                </c:pt>
                <c:pt idx="34">
                  <c:v>0.24617620878527752</c:v>
                </c:pt>
                <c:pt idx="35">
                  <c:v>0.24405079909462779</c:v>
                </c:pt>
                <c:pt idx="36">
                  <c:v>0.24210211586320346</c:v>
                </c:pt>
                <c:pt idx="37">
                  <c:v>0.24031526595690522</c:v>
                </c:pt>
                <c:pt idx="38">
                  <c:v>0.23867667264146231</c:v>
                </c:pt>
                <c:pt idx="39">
                  <c:v>0.23717394258008334</c:v>
                </c:pt>
                <c:pt idx="40">
                  <c:v>0.23579575034745689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FF-4F54-887D-22B3E627A222}"/>
            </c:ext>
          </c:extLst>
        </c:ser>
        <c:ser>
          <c:idx val="1"/>
          <c:order val="1"/>
          <c:tx>
            <c:strRef>
              <c:f>'High - Late majority'!$Q$2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'High - Late majority'!$Q$3:$Q$43</c:f>
              <c:numCache>
                <c:formatCode>0%</c:formatCode>
                <c:ptCount val="41"/>
                <c:pt idx="0">
                  <c:v>1.5896264406986514E-2</c:v>
                </c:pt>
                <c:pt idx="1">
                  <c:v>2.9912883616857195E-2</c:v>
                </c:pt>
                <c:pt idx="2">
                  <c:v>5.11312240404284E-2</c:v>
                </c:pt>
                <c:pt idx="3">
                  <c:v>8.014314271481339E-2</c:v>
                </c:pt>
                <c:pt idx="4">
                  <c:v>0.11744258018689956</c:v>
                </c:pt>
                <c:pt idx="5">
                  <c:v>0.16405919685923112</c:v>
                </c:pt>
                <c:pt idx="6">
                  <c:v>0.22150660166475777</c:v>
                </c:pt>
                <c:pt idx="7">
                  <c:v>0.29049591607855879</c:v>
                </c:pt>
                <c:pt idx="8">
                  <c:v>0.36808348185094886</c:v>
                </c:pt>
                <c:pt idx="9">
                  <c:v>0.44502678376267146</c:v>
                </c:pt>
                <c:pt idx="10">
                  <c:v>0.50877120087138417</c:v>
                </c:pt>
                <c:pt idx="11">
                  <c:v>0.55313299326451049</c:v>
                </c:pt>
                <c:pt idx="12">
                  <c:v>0.58257044934942537</c:v>
                </c:pt>
                <c:pt idx="13">
                  <c:v>0.60447605743564992</c:v>
                </c:pt>
                <c:pt idx="14">
                  <c:v>0.62258990156090832</c:v>
                </c:pt>
                <c:pt idx="15">
                  <c:v>0.63811004093763657</c:v>
                </c:pt>
                <c:pt idx="16">
                  <c:v>0.65160774869714977</c:v>
                </c:pt>
                <c:pt idx="17">
                  <c:v>0.66347480762229394</c:v>
                </c:pt>
                <c:pt idx="18">
                  <c:v>0.67399770839944129</c:v>
                </c:pt>
                <c:pt idx="19">
                  <c:v>0.68339205259330138</c:v>
                </c:pt>
                <c:pt idx="20">
                  <c:v>0.69182418988360683</c:v>
                </c:pt>
                <c:pt idx="21">
                  <c:v>0.69942535357493141</c:v>
                </c:pt>
                <c:pt idx="22">
                  <c:v>0.70630115438995211</c:v>
                </c:pt>
                <c:pt idx="23">
                  <c:v>0.71253811240488807</c:v>
                </c:pt>
                <c:pt idx="24">
                  <c:v>0.71820824745841039</c:v>
                </c:pt>
                <c:pt idx="25">
                  <c:v>0.72337236650324432</c:v>
                </c:pt>
                <c:pt idx="26">
                  <c:v>0.72808245814672767</c:v>
                </c:pt>
                <c:pt idx="27">
                  <c:v>0.73238346425834944</c:v>
                </c:pt>
                <c:pt idx="28">
                  <c:v>0.7363146099218294</c:v>
                </c:pt>
                <c:pt idx="29">
                  <c:v>0.73991041576034577</c:v>
                </c:pt>
                <c:pt idx="30">
                  <c:v>0.74320147888413701</c:v>
                </c:pt>
                <c:pt idx="31">
                  <c:v>0.74621508330233088</c:v>
                </c:pt>
                <c:pt idx="32">
                  <c:v>0.74897568326260688</c:v>
                </c:pt>
                <c:pt idx="33">
                  <c:v>0.75150529091606388</c:v>
                </c:pt>
                <c:pt idx="34">
                  <c:v>0.75382379121472243</c:v>
                </c:pt>
                <c:pt idx="35">
                  <c:v>0.7559492009053721</c:v>
                </c:pt>
                <c:pt idx="36">
                  <c:v>0.7578978841367966</c:v>
                </c:pt>
                <c:pt idx="37">
                  <c:v>0.75968473404309478</c:v>
                </c:pt>
                <c:pt idx="38">
                  <c:v>0.76132332735853758</c:v>
                </c:pt>
                <c:pt idx="39">
                  <c:v>0.76282605741991671</c:v>
                </c:pt>
                <c:pt idx="40">
                  <c:v>0.76420424965254297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FF-4F54-887D-22B3E627A2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</a:t>
            </a:r>
            <a:r>
              <a:rPr lang="it-IT" baseline="0"/>
              <a:t>w tech period</a:t>
            </a:r>
            <a:r>
              <a:rPr lang="it-IT"/>
              <a:t> demand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'Total market'!$U$2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market'!$U$3:$U$43</c:f>
              <c:numCache>
                <c:formatCode>0</c:formatCode>
                <c:ptCount val="41"/>
                <c:pt idx="0">
                  <c:v>598.34008654601189</c:v>
                </c:pt>
                <c:pt idx="1">
                  <c:v>1146.6057795836473</c:v>
                </c:pt>
                <c:pt idx="2">
                  <c:v>1965.3165735600396</c:v>
                </c:pt>
                <c:pt idx="3">
                  <c:v>3055.6890452275538</c:v>
                </c:pt>
                <c:pt idx="4">
                  <c:v>4433.9318531662066</c:v>
                </c:pt>
                <c:pt idx="5">
                  <c:v>6154.2818168811336</c:v>
                </c:pt>
                <c:pt idx="6">
                  <c:v>8288.9089258520053</c:v>
                </c:pt>
                <c:pt idx="7">
                  <c:v>10862.734086794924</c:v>
                </c:pt>
                <c:pt idx="8">
                  <c:v>13748.267578499826</c:v>
                </c:pt>
                <c:pt idx="9">
                  <c:v>16584.938744467581</c:v>
                </c:pt>
                <c:pt idx="10">
                  <c:v>18913.759600170626</c:v>
                </c:pt>
                <c:pt idx="11">
                  <c:v>20526.353875158009</c:v>
                </c:pt>
                <c:pt idx="12">
                  <c:v>21596.650274839652</c:v>
                </c:pt>
                <c:pt idx="13">
                  <c:v>22396.443806528696</c:v>
                </c:pt>
                <c:pt idx="14">
                  <c:v>23060.94443397949</c:v>
                </c:pt>
                <c:pt idx="15">
                  <c:v>23632.344729228746</c:v>
                </c:pt>
                <c:pt idx="16">
                  <c:v>24130.554962955172</c:v>
                </c:pt>
                <c:pt idx="17">
                  <c:v>24569.38668459496</c:v>
                </c:pt>
                <c:pt idx="18">
                  <c:v>24959.061862907292</c:v>
                </c:pt>
                <c:pt idx="19">
                  <c:v>25307.355041150971</c:v>
                </c:pt>
                <c:pt idx="20">
                  <c:v>25620.320435322225</c:v>
                </c:pt>
                <c:pt idx="21">
                  <c:v>25902.772289031542</c:v>
                </c:pt>
                <c:pt idx="22">
                  <c:v>26158.610602888191</c:v>
                </c:pt>
                <c:pt idx="23">
                  <c:v>26391.047132780946</c:v>
                </c:pt>
                <c:pt idx="24">
                  <c:v>26602.765447573605</c:v>
                </c:pt>
                <c:pt idx="25">
                  <c:v>26796.036434174006</c:v>
                </c:pt>
                <c:pt idx="26">
                  <c:v>26972.803119521905</c:v>
                </c:pt>
                <c:pt idx="27">
                  <c:v>27134.743995745346</c:v>
                </c:pt>
                <c:pt idx="28">
                  <c:v>27283.32104689124</c:v>
                </c:pt>
                <c:pt idx="29">
                  <c:v>27419.816728933205</c:v>
                </c:pt>
                <c:pt idx="30">
                  <c:v>27545.362862678379</c:v>
                </c:pt>
                <c:pt idx="31">
                  <c:v>27660.963527451193</c:v>
                </c:pt>
                <c:pt idx="32">
                  <c:v>27767.513446681725</c:v>
                </c:pt>
                <c:pt idx="33">
                  <c:v>27865.812942694567</c:v>
                </c:pt>
                <c:pt idx="34">
                  <c:v>27956.580247637925</c:v>
                </c:pt>
                <c:pt idx="35">
                  <c:v>28040.461751587245</c:v>
                </c:pt>
                <c:pt idx="36">
                  <c:v>28118.040621388096</c:v>
                </c:pt>
                <c:pt idx="37">
                  <c:v>28189.844117195884</c:v>
                </c:pt>
                <c:pt idx="38">
                  <c:v>28256.349855907327</c:v>
                </c:pt>
                <c:pt idx="39">
                  <c:v>28317.99121345712</c:v>
                </c:pt>
                <c:pt idx="40">
                  <c:v>28375.16201547685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66-4B02-A2EE-ADE5FE2E899F}"/>
            </c:ext>
          </c:extLst>
        </c:ser>
        <c:ser>
          <c:idx val="1"/>
          <c:order val="1"/>
          <c:tx>
            <c:strRef>
              <c:f>'Total market'!$V$2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market'!$V$3:$V$43</c:f>
              <c:numCache>
                <c:formatCode>0</c:formatCode>
                <c:ptCount val="41"/>
                <c:pt idx="0">
                  <c:v>721.98142019803072</c:v>
                </c:pt>
                <c:pt idx="1">
                  <c:v>1255.7783598032781</c:v>
                </c:pt>
                <c:pt idx="2">
                  <c:v>1938.8732315990324</c:v>
                </c:pt>
                <c:pt idx="3">
                  <c:v>2703.3899855563527</c:v>
                </c:pt>
                <c:pt idx="4">
                  <c:v>3489.4114383891774</c:v>
                </c:pt>
                <c:pt idx="5">
                  <c:v>4261.457718226281</c:v>
                </c:pt>
                <c:pt idx="6">
                  <c:v>5006.3425031597499</c:v>
                </c:pt>
                <c:pt idx="7">
                  <c:v>5727.1874605044659</c:v>
                </c:pt>
                <c:pt idx="8">
                  <c:v>6439.9296027523724</c:v>
                </c:pt>
                <c:pt idx="9">
                  <c:v>7173.377096876271</c:v>
                </c:pt>
                <c:pt idx="10">
                  <c:v>7972.4171174028806</c:v>
                </c:pt>
                <c:pt idx="11">
                  <c:v>8903.4716159080417</c:v>
                </c:pt>
                <c:pt idx="12">
                  <c:v>10059.98300804037</c:v>
                </c:pt>
                <c:pt idx="13">
                  <c:v>11562.137069371569</c:v>
                </c:pt>
                <c:pt idx="14">
                  <c:v>13537.746123966259</c:v>
                </c:pt>
                <c:pt idx="15">
                  <c:v>16063.879214485143</c:v>
                </c:pt>
                <c:pt idx="16">
                  <c:v>19066.28166845279</c:v>
                </c:pt>
                <c:pt idx="17">
                  <c:v>22251.504701748483</c:v>
                </c:pt>
                <c:pt idx="18">
                  <c:v>25201.259313284419</c:v>
                </c:pt>
                <c:pt idx="19">
                  <c:v>27599.940185863612</c:v>
                </c:pt>
                <c:pt idx="20">
                  <c:v>29374.236211543797</c:v>
                </c:pt>
                <c:pt idx="21">
                  <c:v>30641.367774843675</c:v>
                </c:pt>
                <c:pt idx="22">
                  <c:v>31575.293791883807</c:v>
                </c:pt>
                <c:pt idx="23">
                  <c:v>32314.388842747845</c:v>
                </c:pt>
                <c:pt idx="24">
                  <c:v>32938.876201764491</c:v>
                </c:pt>
                <c:pt idx="25">
                  <c:v>33487.05475007389</c:v>
                </c:pt>
                <c:pt idx="26">
                  <c:v>33976.619001744322</c:v>
                </c:pt>
                <c:pt idx="27">
                  <c:v>34417.338815899042</c:v>
                </c:pt>
                <c:pt idx="28">
                  <c:v>34816.033264759077</c:v>
                </c:pt>
                <c:pt idx="29">
                  <c:v>35178.071535078845</c:v>
                </c:pt>
                <c:pt idx="30">
                  <c:v>35507.85208848583</c:v>
                </c:pt>
                <c:pt idx="31">
                  <c:v>35809.04078787347</c:v>
                </c:pt>
                <c:pt idx="32">
                  <c:v>36084.732527131811</c:v>
                </c:pt>
                <c:pt idx="33">
                  <c:v>36337.569821309364</c:v>
                </c:pt>
                <c:pt idx="34">
                  <c:v>36569.831614754847</c:v>
                </c:pt>
                <c:pt idx="35">
                  <c:v>36783.500724667028</c:v>
                </c:pt>
                <c:pt idx="36">
                  <c:v>36980.315730617032</c:v>
                </c:pt>
                <c:pt idx="37">
                  <c:v>37161.811399040263</c:v>
                </c:pt>
                <c:pt idx="38">
                  <c:v>37329.350559898048</c:v>
                </c:pt>
                <c:pt idx="39">
                  <c:v>37484.149541593462</c:v>
                </c:pt>
                <c:pt idx="40">
                  <c:v>37627.298700835818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66-4B02-A2EE-ADE5FE2E899F}"/>
            </c:ext>
          </c:extLst>
        </c:ser>
        <c:ser>
          <c:idx val="2"/>
          <c:order val="2"/>
          <c:tx>
            <c:strRef>
              <c:f>'Total market'!$W$2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market'!$W$3:$W$43</c:f>
              <c:numCache>
                <c:formatCode>0</c:formatCode>
                <c:ptCount val="41"/>
                <c:pt idx="0">
                  <c:v>933.21393049026278</c:v>
                </c:pt>
                <c:pt idx="1">
                  <c:v>1678.9396860146276</c:v>
                </c:pt>
                <c:pt idx="2">
                  <c:v>2562.8663941767513</c:v>
                </c:pt>
                <c:pt idx="3">
                  <c:v>3482.4764033844144</c:v>
                </c:pt>
                <c:pt idx="4">
                  <c:v>4377.8535080602269</c:v>
                </c:pt>
                <c:pt idx="5">
                  <c:v>5221.242515052214</c:v>
                </c:pt>
                <c:pt idx="6">
                  <c:v>6003.7728670556844</c:v>
                </c:pt>
                <c:pt idx="7">
                  <c:v>6726.5429890391679</c:v>
                </c:pt>
                <c:pt idx="8">
                  <c:v>7395.8113152337855</c:v>
                </c:pt>
                <c:pt idx="9">
                  <c:v>8020.954522488687</c:v>
                </c:pt>
                <c:pt idx="10">
                  <c:v>8614.0930120832927</c:v>
                </c:pt>
                <c:pt idx="11">
                  <c:v>9190.661853195752</c:v>
                </c:pt>
                <c:pt idx="12">
                  <c:v>9770.4301087046897</c:v>
                </c:pt>
                <c:pt idx="13">
                  <c:v>10378.562452076012</c:v>
                </c:pt>
                <c:pt idx="14">
                  <c:v>11046.396915624369</c:v>
                </c:pt>
                <c:pt idx="15">
                  <c:v>11811.755493122499</c:v>
                </c:pt>
                <c:pt idx="16">
                  <c:v>12718.728739237562</c:v>
                </c:pt>
                <c:pt idx="17">
                  <c:v>13816.785674847149</c:v>
                </c:pt>
                <c:pt idx="18">
                  <c:v>15158.617204215438</c:v>
                </c:pt>
                <c:pt idx="19">
                  <c:v>16795.396387268858</c:v>
                </c:pt>
                <c:pt idx="20">
                  <c:v>18767.563069647909</c:v>
                </c:pt>
                <c:pt idx="21">
                  <c:v>21089.884174922143</c:v>
                </c:pt>
                <c:pt idx="22">
                  <c:v>23733.035324807366</c:v>
                </c:pt>
                <c:pt idx="23">
                  <c:v>26610.325167069492</c:v>
                </c:pt>
                <c:pt idx="24">
                  <c:v>29581.832513517904</c:v>
                </c:pt>
                <c:pt idx="25">
                  <c:v>32480.703302481255</c:v>
                </c:pt>
                <c:pt idx="26">
                  <c:v>35150.942155729063</c:v>
                </c:pt>
                <c:pt idx="27">
                  <c:v>37479.033793422619</c:v>
                </c:pt>
                <c:pt idx="28">
                  <c:v>39408.867907723419</c:v>
                </c:pt>
                <c:pt idx="29">
                  <c:v>40940.097056680461</c:v>
                </c:pt>
                <c:pt idx="30">
                  <c:v>42115.792258506037</c:v>
                </c:pt>
                <c:pt idx="31">
                  <c:v>43005.66125232233</c:v>
                </c:pt>
                <c:pt idx="32">
                  <c:v>43688.676141587581</c:v>
                </c:pt>
                <c:pt idx="33">
                  <c:v>44236.954642984711</c:v>
                </c:pt>
                <c:pt idx="34">
                  <c:v>44703.471476508537</c:v>
                </c:pt>
                <c:pt idx="35">
                  <c:v>45118.147501366264</c:v>
                </c:pt>
                <c:pt idx="36">
                  <c:v>45494.073989117518</c:v>
                </c:pt>
                <c:pt idx="37">
                  <c:v>45837.155986165271</c:v>
                </c:pt>
                <c:pt idx="38">
                  <c:v>46151.344688865822</c:v>
                </c:pt>
                <c:pt idx="39">
                  <c:v>46439.872910780658</c:v>
                </c:pt>
                <c:pt idx="40">
                  <c:v>46705.467737566003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66-4B02-A2EE-ADE5FE2E899F}"/>
            </c:ext>
          </c:extLst>
        </c:ser>
        <c:ser>
          <c:idx val="3"/>
          <c:order val="3"/>
          <c:tx>
            <c:strRef>
              <c:f>'Total market'!$X$2</c:f>
              <c:strCache>
                <c:ptCount val="1"/>
                <c:pt idx="0">
                  <c:v>Total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market'!$X$3:$X$43</c:f>
              <c:numCache>
                <c:formatCode>0</c:formatCode>
                <c:ptCount val="41"/>
                <c:pt idx="0">
                  <c:v>2253.5354372343054</c:v>
                </c:pt>
                <c:pt idx="1">
                  <c:v>4081.3238254015528</c:v>
                </c:pt>
                <c:pt idx="2">
                  <c:v>6467.0561993358233</c:v>
                </c:pt>
                <c:pt idx="3">
                  <c:v>9241.5554341683219</c:v>
                </c:pt>
                <c:pt idx="4">
                  <c:v>12301.196799615611</c:v>
                </c:pt>
                <c:pt idx="5">
                  <c:v>15636.98205015963</c:v>
                </c:pt>
                <c:pt idx="6">
                  <c:v>19299.024296067437</c:v>
                </c:pt>
                <c:pt idx="7">
                  <c:v>23316.464536338557</c:v>
                </c:pt>
                <c:pt idx="8">
                  <c:v>27584.008496485985</c:v>
                </c:pt>
                <c:pt idx="9">
                  <c:v>31779.270363832537</c:v>
                </c:pt>
                <c:pt idx="10">
                  <c:v>35500.2697296568</c:v>
                </c:pt>
                <c:pt idx="11">
                  <c:v>38620.487344261805</c:v>
                </c:pt>
                <c:pt idx="12">
                  <c:v>41427.063391584714</c:v>
                </c:pt>
                <c:pt idx="13">
                  <c:v>44337.143327976279</c:v>
                </c:pt>
                <c:pt idx="14">
                  <c:v>47645.087473570122</c:v>
                </c:pt>
                <c:pt idx="15">
                  <c:v>51507.979436836395</c:v>
                </c:pt>
                <c:pt idx="16">
                  <c:v>55915.56537064552</c:v>
                </c:pt>
                <c:pt idx="17">
                  <c:v>60637.677061190596</c:v>
                </c:pt>
                <c:pt idx="18">
                  <c:v>65318.938380407148</c:v>
                </c:pt>
                <c:pt idx="19">
                  <c:v>69702.691614283438</c:v>
                </c:pt>
                <c:pt idx="20">
                  <c:v>73762.119716513931</c:v>
                </c:pt>
                <c:pt idx="21">
                  <c:v>77634.024238797356</c:v>
                </c:pt>
                <c:pt idx="22">
                  <c:v>81466.939719579357</c:v>
                </c:pt>
                <c:pt idx="23">
                  <c:v>85315.761142598276</c:v>
                </c:pt>
                <c:pt idx="24">
                  <c:v>89123.474162856</c:v>
                </c:pt>
                <c:pt idx="25">
                  <c:v>92763.794486729152</c:v>
                </c:pt>
                <c:pt idx="26">
                  <c:v>96100.364276995286</c:v>
                </c:pt>
                <c:pt idx="27">
                  <c:v>99031.116605067014</c:v>
                </c:pt>
                <c:pt idx="28">
                  <c:v>101508.22221937374</c:v>
                </c:pt>
                <c:pt idx="29">
                  <c:v>103537.9853206925</c:v>
                </c:pt>
                <c:pt idx="30">
                  <c:v>105169.00720967024</c:v>
                </c:pt>
                <c:pt idx="31">
                  <c:v>106475.665567647</c:v>
                </c:pt>
                <c:pt idx="32">
                  <c:v>107540.92211540112</c:v>
                </c:pt>
                <c:pt idx="33">
                  <c:v>108440.33740698863</c:v>
                </c:pt>
                <c:pt idx="34">
                  <c:v>109229.8833389013</c:v>
                </c:pt>
                <c:pt idx="35">
                  <c:v>109942.10997762054</c:v>
                </c:pt>
                <c:pt idx="36">
                  <c:v>110592.43034112264</c:v>
                </c:pt>
                <c:pt idx="37">
                  <c:v>111188.81150240143</c:v>
                </c:pt>
                <c:pt idx="38">
                  <c:v>111737.0451046712</c:v>
                </c:pt>
                <c:pt idx="39">
                  <c:v>112242.01366583124</c:v>
                </c:pt>
                <c:pt idx="40">
                  <c:v>112707.92845387867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66-4B02-A2EE-ADE5FE2E8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6562639"/>
        <c:axId val="1777157199"/>
      </c:lineChart>
      <c:catAx>
        <c:axId val="1946562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7157199"/>
        <c:crosses val="autoZero"/>
        <c:auto val="1"/>
        <c:lblAlgn val="ctr"/>
        <c:lblOffset val="100"/>
        <c:noMultiLvlLbl val="0"/>
      </c:catAx>
      <c:valAx>
        <c:axId val="1777157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6562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'High - Late majority'!$M$2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'High - Late majority'!$M$3:$M$43</c:f>
              <c:numCache>
                <c:formatCode>0</c:formatCode>
                <c:ptCount val="41"/>
                <c:pt idx="0">
                  <c:v>170</c:v>
                </c:pt>
                <c:pt idx="1">
                  <c:v>347.17737118907803</c:v>
                </c:pt>
                <c:pt idx="2">
                  <c:v>676.49003162564554</c:v>
                </c:pt>
                <c:pt idx="3">
                  <c:v>1226.9396333972609</c:v>
                </c:pt>
                <c:pt idx="4">
                  <c:v>2064.7237580015426</c:v>
                </c:pt>
                <c:pt idx="5">
                  <c:v>3252.4080916842804</c:v>
                </c:pt>
                <c:pt idx="6">
                  <c:v>4856.3016378868351</c:v>
                </c:pt>
                <c:pt idx="7">
                  <c:v>6952.0655634294717</c:v>
                </c:pt>
                <c:pt idx="8">
                  <c:v>9613.0786589166746</c:v>
                </c:pt>
                <c:pt idx="9">
                  <c:v>12864.181253678771</c:v>
                </c:pt>
                <c:pt idx="10">
                  <c:v>16608.645558601016</c:v>
                </c:pt>
                <c:pt idx="11">
                  <c:v>20604.181535921012</c:v>
                </c:pt>
                <c:pt idx="12">
                  <c:v>24565.999969655368</c:v>
                </c:pt>
                <c:pt idx="13">
                  <c:v>28308.873203412237</c:v>
                </c:pt>
                <c:pt idx="14">
                  <c:v>31769.611955204935</c:v>
                </c:pt>
                <c:pt idx="15">
                  <c:v>34942.191406825776</c:v>
                </c:pt>
                <c:pt idx="16">
                  <c:v>37836.765717756774</c:v>
                </c:pt>
                <c:pt idx="17">
                  <c:v>40469.249655981912</c:v>
                </c:pt>
                <c:pt idx="18">
                  <c:v>42858.166004768871</c:v>
                </c:pt>
                <c:pt idx="19">
                  <c:v>45022.911886146416</c:v>
                </c:pt>
                <c:pt idx="20">
                  <c:v>46982.723773789046</c:v>
                </c:pt>
                <c:pt idx="21">
                  <c:v>48756.073628736674</c:v>
                </c:pt>
                <c:pt idx="22">
                  <c:v>50360.335842506545</c:v>
                </c:pt>
                <c:pt idx="23">
                  <c:v>51811.625184602453</c:v>
                </c:pt>
                <c:pt idx="24">
                  <c:v>53124.742340074408</c:v>
                </c:pt>
                <c:pt idx="25">
                  <c:v>54313.186144157975</c:v>
                </c:pt>
                <c:pt idx="26">
                  <c:v>55389.205895450636</c:v>
                </c:pt>
                <c:pt idx="27">
                  <c:v>56363.876352503808</c:v>
                </c:pt>
                <c:pt idx="28">
                  <c:v>57247.184068922194</c:v>
                </c:pt>
                <c:pt idx="29">
                  <c:v>58048.117735087188</c:v>
                </c:pt>
                <c:pt idx="30">
                  <c:v>58774.757875768519</c:v>
                </c:pt>
                <c:pt idx="31">
                  <c:v>59434.363050175984</c:v>
                </c:pt>
                <c:pt idx="32">
                  <c:v>60033.450904754296</c:v>
                </c:pt>
                <c:pt idx="33">
                  <c:v>60577.873230639387</c:v>
                </c:pt>
                <c:pt idx="34">
                  <c:v>61072.884705223289</c:v>
                </c:pt>
                <c:pt idx="35">
                  <c:v>61523.205337427506</c:v>
                </c:pt>
                <c:pt idx="36">
                  <c:v>61933.076848356868</c:v>
                </c:pt>
                <c:pt idx="37">
                  <c:v>62306.313343847491</c:v>
                </c:pt>
                <c:pt idx="38">
                  <c:v>62646.346701319824</c:v>
                </c:pt>
                <c:pt idx="39">
                  <c:v>62956.267119943201</c:v>
                </c:pt>
                <c:pt idx="40">
                  <c:v>63238.859284055652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A2-4DB8-93E5-2BE93A2D2D6B}"/>
            </c:ext>
          </c:extLst>
        </c:ser>
        <c:ser>
          <c:idx val="0"/>
          <c:order val="1"/>
          <c:tx>
            <c:strRef>
              <c:f>'High - Late majority'!$L$2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'High - Late majority'!$L$3:$L$43</c:f>
              <c:numCache>
                <c:formatCode>0</c:formatCode>
                <c:ptCount val="41"/>
                <c:pt idx="0">
                  <c:v>84830</c:v>
                </c:pt>
                <c:pt idx="1">
                  <c:v>84652.822628810914</c:v>
                </c:pt>
                <c:pt idx="2">
                  <c:v>84323.509968374346</c:v>
                </c:pt>
                <c:pt idx="3">
                  <c:v>83773.060366602731</c:v>
                </c:pt>
                <c:pt idx="4">
                  <c:v>82935.27624199845</c:v>
                </c:pt>
                <c:pt idx="5">
                  <c:v>81747.591908315721</c:v>
                </c:pt>
                <c:pt idx="6">
                  <c:v>80143.698362113151</c:v>
                </c:pt>
                <c:pt idx="7">
                  <c:v>78047.934436570504</c:v>
                </c:pt>
                <c:pt idx="8">
                  <c:v>75386.921341083304</c:v>
                </c:pt>
                <c:pt idx="9">
                  <c:v>72135.818746321209</c:v>
                </c:pt>
                <c:pt idx="10">
                  <c:v>68391.354441398958</c:v>
                </c:pt>
                <c:pt idx="11">
                  <c:v>64395.81846407897</c:v>
                </c:pt>
                <c:pt idx="12">
                  <c:v>60434.000030344614</c:v>
                </c:pt>
                <c:pt idx="13">
                  <c:v>56691.126796587749</c:v>
                </c:pt>
                <c:pt idx="14">
                  <c:v>53230.388044795043</c:v>
                </c:pt>
                <c:pt idx="15">
                  <c:v>50057.808593174203</c:v>
                </c:pt>
                <c:pt idx="16">
                  <c:v>47163.234282243204</c:v>
                </c:pt>
                <c:pt idx="17">
                  <c:v>44530.750344018059</c:v>
                </c:pt>
                <c:pt idx="18">
                  <c:v>42141.8339952311</c:v>
                </c:pt>
                <c:pt idx="19">
                  <c:v>39977.088113853562</c:v>
                </c:pt>
                <c:pt idx="20">
                  <c:v>38017.276226210932</c:v>
                </c:pt>
                <c:pt idx="21">
                  <c:v>36243.926371263304</c:v>
                </c:pt>
                <c:pt idx="22">
                  <c:v>34639.664157493433</c:v>
                </c:pt>
                <c:pt idx="23">
                  <c:v>33188.374815397525</c:v>
                </c:pt>
                <c:pt idx="24">
                  <c:v>31875.25765992557</c:v>
                </c:pt>
                <c:pt idx="25">
                  <c:v>30686.813855842</c:v>
                </c:pt>
                <c:pt idx="26">
                  <c:v>29610.794104549332</c:v>
                </c:pt>
                <c:pt idx="27">
                  <c:v>28636.123647496152</c:v>
                </c:pt>
                <c:pt idx="28">
                  <c:v>27752.815931077774</c:v>
                </c:pt>
                <c:pt idx="29">
                  <c:v>26951.88226491278</c:v>
                </c:pt>
                <c:pt idx="30">
                  <c:v>26225.242124231456</c:v>
                </c:pt>
                <c:pt idx="31">
                  <c:v>25565.636949823987</c:v>
                </c:pt>
                <c:pt idx="32">
                  <c:v>24966.549095245668</c:v>
                </c:pt>
                <c:pt idx="33">
                  <c:v>24422.126769360581</c:v>
                </c:pt>
                <c:pt idx="34">
                  <c:v>23927.115294776679</c:v>
                </c:pt>
                <c:pt idx="35">
                  <c:v>23476.794662572462</c:v>
                </c:pt>
                <c:pt idx="36">
                  <c:v>23066.923151643095</c:v>
                </c:pt>
                <c:pt idx="37">
                  <c:v>22693.686656152473</c:v>
                </c:pt>
                <c:pt idx="38">
                  <c:v>22353.653298680143</c:v>
                </c:pt>
                <c:pt idx="39">
                  <c:v>22043.732880056767</c:v>
                </c:pt>
                <c:pt idx="40">
                  <c:v>21761.140715944312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A2-4DB8-93E5-2BE93A2D2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 - Late majority'!$P$2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'Medium - Late majority'!$P$3:$P$43</c:f>
              <c:numCache>
                <c:formatCode>0%</c:formatCode>
                <c:ptCount val="41"/>
                <c:pt idx="0">
                  <c:v>0.98493983904602955</c:v>
                </c:pt>
                <c:pt idx="1">
                  <c:v>0.97497885284594732</c:v>
                </c:pt>
                <c:pt idx="2">
                  <c:v>0.9622466004379473</c:v>
                </c:pt>
                <c:pt idx="3">
                  <c:v>0.94761895240067817</c:v>
                </c:pt>
                <c:pt idx="4">
                  <c:v>0.9320358556463576</c:v>
                </c:pt>
                <c:pt idx="5">
                  <c:v>0.91620280372098661</c:v>
                </c:pt>
                <c:pt idx="6">
                  <c:v>0.9005029863412094</c:v>
                </c:pt>
                <c:pt idx="7">
                  <c:v>0.88501553647163034</c:v>
                </c:pt>
                <c:pt idx="8">
                  <c:v>0.8695433715621953</c:v>
                </c:pt>
                <c:pt idx="9">
                  <c:v>0.8536046555036173</c:v>
                </c:pt>
                <c:pt idx="10">
                  <c:v>0.83637541108566316</c:v>
                </c:pt>
                <c:pt idx="11">
                  <c:v>0.81659296904269629</c:v>
                </c:pt>
                <c:pt idx="12">
                  <c:v>0.79246242938240008</c:v>
                </c:pt>
                <c:pt idx="13">
                  <c:v>0.76167592080681645</c:v>
                </c:pt>
                <c:pt idx="14">
                  <c:v>0.72177609544935029</c:v>
                </c:pt>
                <c:pt idx="15">
                  <c:v>0.6712043801348716</c:v>
                </c:pt>
                <c:pt idx="16">
                  <c:v>0.61110441895229262</c:v>
                </c:pt>
                <c:pt idx="17">
                  <c:v>0.54675124034120304</c:v>
                </c:pt>
                <c:pt idx="18">
                  <c:v>0.48628673653508891</c:v>
                </c:pt>
                <c:pt idx="19">
                  <c:v>0.43647884753766913</c:v>
                </c:pt>
                <c:pt idx="20">
                  <c:v>0.39937155921301098</c:v>
                </c:pt>
                <c:pt idx="21">
                  <c:v>0.37283534450610517</c:v>
                </c:pt>
                <c:pt idx="22">
                  <c:v>0.35331660359089251</c:v>
                </c:pt>
                <c:pt idx="23">
                  <c:v>0.33790957097151542</c:v>
                </c:pt>
                <c:pt idx="24">
                  <c:v>0.32491164325749017</c:v>
                </c:pt>
                <c:pt idx="25">
                  <c:v>0.31350489443924034</c:v>
                </c:pt>
                <c:pt idx="26">
                  <c:v>0.30331012219474074</c:v>
                </c:pt>
                <c:pt idx="27">
                  <c:v>0.2941187813721981</c:v>
                </c:pt>
                <c:pt idx="28">
                  <c:v>0.28578693742896777</c:v>
                </c:pt>
                <c:pt idx="29">
                  <c:v>0.27820269629071226</c:v>
                </c:pt>
                <c:pt idx="30">
                  <c:v>0.27127547649103184</c:v>
                </c:pt>
                <c:pt idx="31">
                  <c:v>0.26493058480469173</c:v>
                </c:pt>
                <c:pt idx="32">
                  <c:v>0.25910555006589275</c:v>
                </c:pt>
                <c:pt idx="33">
                  <c:v>0.25374745749008215</c:v>
                </c:pt>
                <c:pt idx="34">
                  <c:v>0.24881097094201016</c:v>
                </c:pt>
                <c:pt idx="35">
                  <c:v>0.24425684504429548</c:v>
                </c:pt>
                <c:pt idx="36">
                  <c:v>0.24005079160589582</c:v>
                </c:pt>
                <c:pt idx="37">
                  <c:v>0.23616260578898873</c:v>
                </c:pt>
                <c:pt idx="38">
                  <c:v>0.23256548497778667</c:v>
                </c:pt>
                <c:pt idx="39">
                  <c:v>0.22923549217595524</c:v>
                </c:pt>
                <c:pt idx="40">
                  <c:v>0.2261511288840537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A2-40D4-B99C-A9D9922A5F76}"/>
            </c:ext>
          </c:extLst>
        </c:ser>
        <c:ser>
          <c:idx val="1"/>
          <c:order val="1"/>
          <c:tx>
            <c:strRef>
              <c:f>'Medium - Late majority'!$Q$2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 - Late majority'!$Q$3:$Q$43</c:f>
              <c:numCache>
                <c:formatCode>0%</c:formatCode>
                <c:ptCount val="41"/>
                <c:pt idx="0">
                  <c:v>1.506016095397048E-2</c:v>
                </c:pt>
                <c:pt idx="1">
                  <c:v>2.5021147154052636E-2</c:v>
                </c:pt>
                <c:pt idx="2">
                  <c:v>3.7753399562052758E-2</c:v>
                </c:pt>
                <c:pt idx="3">
                  <c:v>5.2381047599321814E-2</c:v>
                </c:pt>
                <c:pt idx="4">
                  <c:v>6.796414435364237E-2</c:v>
                </c:pt>
                <c:pt idx="5">
                  <c:v>8.3797196279013386E-2</c:v>
                </c:pt>
                <c:pt idx="6">
                  <c:v>9.9497013658790559E-2</c:v>
                </c:pt>
                <c:pt idx="7">
                  <c:v>0.11498446352836965</c:v>
                </c:pt>
                <c:pt idx="8">
                  <c:v>0.13045662843780476</c:v>
                </c:pt>
                <c:pt idx="9">
                  <c:v>0.14639534449638281</c:v>
                </c:pt>
                <c:pt idx="10">
                  <c:v>0.16362458891433687</c:v>
                </c:pt>
                <c:pt idx="11">
                  <c:v>0.18340703095730362</c:v>
                </c:pt>
                <c:pt idx="12">
                  <c:v>0.20753757061759989</c:v>
                </c:pt>
                <c:pt idx="13">
                  <c:v>0.23832407919318363</c:v>
                </c:pt>
                <c:pt idx="14">
                  <c:v>0.27822390455064977</c:v>
                </c:pt>
                <c:pt idx="15">
                  <c:v>0.32879561986512834</c:v>
                </c:pt>
                <c:pt idx="16">
                  <c:v>0.38889558104770733</c:v>
                </c:pt>
                <c:pt idx="17">
                  <c:v>0.45324875965879702</c:v>
                </c:pt>
                <c:pt idx="18">
                  <c:v>0.51371326346491109</c:v>
                </c:pt>
                <c:pt idx="19">
                  <c:v>0.56352115246233092</c:v>
                </c:pt>
                <c:pt idx="20">
                  <c:v>0.60062844078698907</c:v>
                </c:pt>
                <c:pt idx="21">
                  <c:v>0.62716465549389488</c:v>
                </c:pt>
                <c:pt idx="22">
                  <c:v>0.64668339640910755</c:v>
                </c:pt>
                <c:pt idx="23">
                  <c:v>0.66209042902848447</c:v>
                </c:pt>
                <c:pt idx="24">
                  <c:v>0.67508835674250989</c:v>
                </c:pt>
                <c:pt idx="25">
                  <c:v>0.68649510556075966</c:v>
                </c:pt>
                <c:pt idx="26">
                  <c:v>0.69668987780525915</c:v>
                </c:pt>
                <c:pt idx="27">
                  <c:v>0.70588121862780195</c:v>
                </c:pt>
                <c:pt idx="28">
                  <c:v>0.71421306257103223</c:v>
                </c:pt>
                <c:pt idx="29">
                  <c:v>0.72179730370928774</c:v>
                </c:pt>
                <c:pt idx="30">
                  <c:v>0.7287245235089681</c:v>
                </c:pt>
                <c:pt idx="31">
                  <c:v>0.73506941519530833</c:v>
                </c:pt>
                <c:pt idx="32">
                  <c:v>0.74089444993410725</c:v>
                </c:pt>
                <c:pt idx="33">
                  <c:v>0.74625254250991779</c:v>
                </c:pt>
                <c:pt idx="34">
                  <c:v>0.75118902905798979</c:v>
                </c:pt>
                <c:pt idx="35">
                  <c:v>0.75574315495570454</c:v>
                </c:pt>
                <c:pt idx="36">
                  <c:v>0.75994920839410418</c:v>
                </c:pt>
                <c:pt idx="37">
                  <c:v>0.76383739421101127</c:v>
                </c:pt>
                <c:pt idx="38">
                  <c:v>0.76743451502221338</c:v>
                </c:pt>
                <c:pt idx="39">
                  <c:v>0.77076450782404471</c:v>
                </c:pt>
                <c:pt idx="40">
                  <c:v>0.77384887111594636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A2-40D4-B99C-A9D9922A5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'Medium - Late majority'!$M$2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'Medium - Late majority'!$M$3:$M$43</c:f>
              <c:numCache>
                <c:formatCode>0</c:formatCode>
                <c:ptCount val="41"/>
                <c:pt idx="0">
                  <c:v>340</c:v>
                </c:pt>
                <c:pt idx="1">
                  <c:v>639.73069389362263</c:v>
                </c:pt>
                <c:pt idx="2">
                  <c:v>1127.6023774034916</c:v>
                </c:pt>
                <c:pt idx="3">
                  <c:v>1841.816576403131</c:v>
                </c:pt>
                <c:pt idx="4">
                  <c:v>2795.3163809931439</c:v>
                </c:pt>
                <c:pt idx="5">
                  <c:v>3977.7257824751619</c:v>
                </c:pt>
                <c:pt idx="6">
                  <c:v>5363.8784564443722</c:v>
                </c:pt>
                <c:pt idx="7">
                  <c:v>6923.2113282936252</c:v>
                </c:pt>
                <c:pt idx="8">
                  <c:v>8627.4712369500685</c:v>
                </c:pt>
                <c:pt idx="9">
                  <c:v>10456.742242609429</c:v>
                </c:pt>
                <c:pt idx="10">
                  <c:v>12404.855196049142</c:v>
                </c:pt>
                <c:pt idx="11">
                  <c:v>14485.384060166538</c:v>
                </c:pt>
                <c:pt idx="12">
                  <c:v>16739.048572514173</c:v>
                </c:pt>
                <c:pt idx="13">
                  <c:v>19242.264260898679</c:v>
                </c:pt>
                <c:pt idx="14">
                  <c:v>22114.096203160923</c:v>
                </c:pt>
                <c:pt idx="15">
                  <c:v>25513.93182517161</c:v>
                </c:pt>
                <c:pt idx="16">
                  <c:v>29615.410504678141</c:v>
                </c:pt>
                <c:pt idx="17">
                  <c:v>34542.483671591472</c:v>
                </c:pt>
                <c:pt idx="18">
                  <c:v>40281.307410096015</c:v>
                </c:pt>
                <c:pt idx="19">
                  <c:v>46633.050306252757</c:v>
                </c:pt>
                <c:pt idx="20">
                  <c:v>53270.398963919128</c:v>
                </c:pt>
                <c:pt idx="21">
                  <c:v>59863.317819851451</c:v>
                </c:pt>
                <c:pt idx="22">
                  <c:v>66175.1987577564</c:v>
                </c:pt>
                <c:pt idx="23">
                  <c:v>72082.930873048303</c:v>
                </c:pt>
                <c:pt idx="24">
                  <c:v>77546.710551390497</c:v>
                </c:pt>
                <c:pt idx="25">
                  <c:v>82571.182414193376</c:v>
                </c:pt>
                <c:pt idx="26">
                  <c:v>87179.135460896694</c:v>
                </c:pt>
                <c:pt idx="27">
                  <c:v>91398.98486930634</c:v>
                </c:pt>
                <c:pt idx="28">
                  <c:v>95260.095879458037</c:v>
                </c:pt>
                <c:pt idx="29">
                  <c:v>98791.172721736395</c:v>
                </c:pt>
                <c:pt idx="30">
                  <c:v>102019.61252443012</c:v>
                </c:pt>
                <c:pt idx="31">
                  <c:v>104971.19264816288</c:v>
                </c:pt>
                <c:pt idx="32">
                  <c:v>107669.92471939321</c:v>
                </c:pt>
                <c:pt idx="33">
                  <c:v>110138.01250826288</c:v>
                </c:pt>
                <c:pt idx="34">
                  <c:v>112395.87667025001</c:v>
                </c:pt>
                <c:pt idx="35">
                  <c:v>114462.22153664712</c:v>
                </c:pt>
                <c:pt idx="36">
                  <c:v>116354.12703543316</c:v>
                </c:pt>
                <c:pt idx="37">
                  <c:v>118087.15421829438</c:v>
                </c:pt>
                <c:pt idx="38">
                  <c:v>119675.45659596735</c:v>
                </c:pt>
                <c:pt idx="39">
                  <c:v>121131.89207527155</c:v>
                </c:pt>
                <c:pt idx="40">
                  <c:v>122468.13209967173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6A-4D12-91B6-B7FC1F8043EF}"/>
            </c:ext>
          </c:extLst>
        </c:ser>
        <c:ser>
          <c:idx val="0"/>
          <c:order val="1"/>
          <c:tx>
            <c:strRef>
              <c:f>'Medium - Late majority'!$L$2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'Medium - Late majority'!$L$3:$L$43</c:f>
              <c:numCache>
                <c:formatCode>0</c:formatCode>
                <c:ptCount val="41"/>
                <c:pt idx="0">
                  <c:v>169660</c:v>
                </c:pt>
                <c:pt idx="1">
                  <c:v>169360.26930610638</c:v>
                </c:pt>
                <c:pt idx="2">
                  <c:v>168872.3976225965</c:v>
                </c:pt>
                <c:pt idx="3">
                  <c:v>168158.18342359687</c:v>
                </c:pt>
                <c:pt idx="4">
                  <c:v>167204.68361900686</c:v>
                </c:pt>
                <c:pt idx="5">
                  <c:v>166022.27421752486</c:v>
                </c:pt>
                <c:pt idx="6">
                  <c:v>164636.12154355564</c:v>
                </c:pt>
                <c:pt idx="7">
                  <c:v>163076.78867170637</c:v>
                </c:pt>
                <c:pt idx="8">
                  <c:v>161372.52876304992</c:v>
                </c:pt>
                <c:pt idx="9">
                  <c:v>159543.25775739056</c:v>
                </c:pt>
                <c:pt idx="10">
                  <c:v>157595.14480395085</c:v>
                </c:pt>
                <c:pt idx="11">
                  <c:v>155514.61593983346</c:v>
                </c:pt>
                <c:pt idx="12">
                  <c:v>153260.95142748582</c:v>
                </c:pt>
                <c:pt idx="13">
                  <c:v>150757.73573910131</c:v>
                </c:pt>
                <c:pt idx="14">
                  <c:v>147885.90379683906</c:v>
                </c:pt>
                <c:pt idx="15">
                  <c:v>144486.06817482837</c:v>
                </c:pt>
                <c:pt idx="16">
                  <c:v>140384.58949532185</c:v>
                </c:pt>
                <c:pt idx="17">
                  <c:v>135457.51632840853</c:v>
                </c:pt>
                <c:pt idx="18">
                  <c:v>129718.69258990399</c:v>
                </c:pt>
                <c:pt idx="19">
                  <c:v>123366.94969374724</c:v>
                </c:pt>
                <c:pt idx="20">
                  <c:v>116729.60103608087</c:v>
                </c:pt>
                <c:pt idx="21">
                  <c:v>110136.68218014856</c:v>
                </c:pt>
                <c:pt idx="22">
                  <c:v>103824.80124224361</c:v>
                </c:pt>
                <c:pt idx="23">
                  <c:v>97917.069126951712</c:v>
                </c:pt>
                <c:pt idx="24">
                  <c:v>92453.289448609517</c:v>
                </c:pt>
                <c:pt idx="25">
                  <c:v>87428.817585806624</c:v>
                </c:pt>
                <c:pt idx="26">
                  <c:v>82820.864539103306</c:v>
                </c:pt>
                <c:pt idx="27">
                  <c:v>78601.01513069366</c:v>
                </c:pt>
                <c:pt idx="28">
                  <c:v>74739.904120541963</c:v>
                </c:pt>
                <c:pt idx="29">
                  <c:v>71208.82727826362</c:v>
                </c:pt>
                <c:pt idx="30">
                  <c:v>67980.387475569878</c:v>
                </c:pt>
                <c:pt idx="31">
                  <c:v>65028.807351837124</c:v>
                </c:pt>
                <c:pt idx="32">
                  <c:v>62330.07528060679</c:v>
                </c:pt>
                <c:pt idx="33">
                  <c:v>59861.98749173712</c:v>
                </c:pt>
                <c:pt idx="34">
                  <c:v>57604.123329749993</c:v>
                </c:pt>
                <c:pt idx="35">
                  <c:v>55537.778463352879</c:v>
                </c:pt>
                <c:pt idx="36">
                  <c:v>53645.872964566821</c:v>
                </c:pt>
                <c:pt idx="37">
                  <c:v>51912.845781705611</c:v>
                </c:pt>
                <c:pt idx="38">
                  <c:v>50324.543404032644</c:v>
                </c:pt>
                <c:pt idx="39">
                  <c:v>48868.107924728436</c:v>
                </c:pt>
                <c:pt idx="40">
                  <c:v>47531.867900328274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6A-4D12-91B6-B7FC1F8043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 - Late majority'!$P$2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'Low - Late majority'!$P$3:$P$43</c:f>
              <c:numCache>
                <c:formatCode>0%</c:formatCode>
                <c:ptCount val="41"/>
                <c:pt idx="0">
                  <c:v>0.99233395603010754</c:v>
                </c:pt>
                <c:pt idx="1">
                  <c:v>0.98951402068387484</c:v>
                </c:pt>
                <c:pt idx="2">
                  <c:v>0.98586100551165412</c:v>
                </c:pt>
                <c:pt idx="3">
                  <c:v>0.98129256763777917</c:v>
                </c:pt>
                <c:pt idx="4">
                  <c:v>0.97578295737627785</c:v>
                </c:pt>
                <c:pt idx="5">
                  <c:v>0.96936831824549463</c:v>
                </c:pt>
                <c:pt idx="6">
                  <c:v>0.96213821663559507</c:v>
                </c:pt>
                <c:pt idx="7">
                  <c:v>0.95421641694575809</c:v>
                </c:pt>
                <c:pt idx="8">
                  <c:v>0.94573626256487053</c:v>
                </c:pt>
                <c:pt idx="9">
                  <c:v>0.93681528062256603</c:v>
                </c:pt>
                <c:pt idx="10">
                  <c:v>0.92753129631186704</c:v>
                </c:pt>
                <c:pt idx="11">
                  <c:v>0.91790038906161353</c:v>
                </c:pt>
                <c:pt idx="12">
                  <c:v>0.9078565901859037</c:v>
                </c:pt>
                <c:pt idx="13">
                  <c:v>0.89723413587052492</c:v>
                </c:pt>
                <c:pt idx="14">
                  <c:v>0.88575409911047009</c:v>
                </c:pt>
                <c:pt idx="15">
                  <c:v>0.87301710198742888</c:v>
                </c:pt>
                <c:pt idx="16">
                  <c:v>0.85850280882543584</c:v>
                </c:pt>
                <c:pt idx="17">
                  <c:v>0.84157696914793734</c:v>
                </c:pt>
                <c:pt idx="18">
                  <c:v>0.82150993640745984</c:v>
                </c:pt>
                <c:pt idx="19">
                  <c:v>0.79751710252864738</c:v>
                </c:pt>
                <c:pt idx="20">
                  <c:v>0.7688392859890617</c:v>
                </c:pt>
                <c:pt idx="21">
                  <c:v>0.73488421459735875</c:v>
                </c:pt>
                <c:pt idx="22">
                  <c:v>0.69543878587475305</c:v>
                </c:pt>
                <c:pt idx="23">
                  <c:v>0.65092374604364855</c:v>
                </c:pt>
                <c:pt idx="24">
                  <c:v>0.60259817014184536</c:v>
                </c:pt>
                <c:pt idx="25">
                  <c:v>0.55256800755842284</c:v>
                </c:pt>
                <c:pt idx="26">
                  <c:v>0.50348512454089978</c:v>
                </c:pt>
                <c:pt idx="27">
                  <c:v>0.45797837856950996</c:v>
                </c:pt>
                <c:pt idx="28">
                  <c:v>0.418042364052232</c:v>
                </c:pt>
                <c:pt idx="29">
                  <c:v>0.38465121638290362</c:v>
                </c:pt>
                <c:pt idx="30">
                  <c:v>0.35772049997302907</c:v>
                </c:pt>
                <c:pt idx="31">
                  <c:v>0.33635522085215325</c:v>
                </c:pt>
                <c:pt idx="32">
                  <c:v>0.31924064178132427</c:v>
                </c:pt>
                <c:pt idx="33">
                  <c:v>0.30504752506172783</c:v>
                </c:pt>
                <c:pt idx="34">
                  <c:v>0.29274547136122386</c:v>
                </c:pt>
                <c:pt idx="35">
                  <c:v>0.28172299828909159</c:v>
                </c:pt>
                <c:pt idx="36">
                  <c:v>0.27168925956835571</c:v>
                </c:pt>
                <c:pt idx="37">
                  <c:v>0.26249680370532213</c:v>
                </c:pt>
                <c:pt idx="38">
                  <c:v>0.25404221924729897</c:v>
                </c:pt>
                <c:pt idx="39">
                  <c:v>0.24624125684189291</c:v>
                </c:pt>
                <c:pt idx="40">
                  <c:v>0.23902348061977102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FA-46C6-827A-2F34E6F70D5B}"/>
            </c:ext>
          </c:extLst>
        </c:ser>
        <c:ser>
          <c:idx val="1"/>
          <c:order val="1"/>
          <c:tx>
            <c:strRef>
              <c:f>'Low - Late majority'!$Q$2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'Low - Late majority'!$Q$3:$Q$43</c:f>
              <c:numCache>
                <c:formatCode>0%</c:formatCode>
                <c:ptCount val="41"/>
                <c:pt idx="0">
                  <c:v>7.6660439698925439E-3</c:v>
                </c:pt>
                <c:pt idx="1">
                  <c:v>1.0485979316125113E-2</c:v>
                </c:pt>
                <c:pt idx="2">
                  <c:v>1.4138994488345914E-2</c:v>
                </c:pt>
                <c:pt idx="3">
                  <c:v>1.8707432362220805E-2</c:v>
                </c:pt>
                <c:pt idx="4">
                  <c:v>2.4217042623722103E-2</c:v>
                </c:pt>
                <c:pt idx="5">
                  <c:v>3.0631681754505341E-2</c:v>
                </c:pt>
                <c:pt idx="6">
                  <c:v>3.7861783364404968E-2</c:v>
                </c:pt>
                <c:pt idx="7">
                  <c:v>4.5783583054241905E-2</c:v>
                </c:pt>
                <c:pt idx="8">
                  <c:v>5.4263737435129425E-2</c:v>
                </c:pt>
                <c:pt idx="9">
                  <c:v>6.318471937743389E-2</c:v>
                </c:pt>
                <c:pt idx="10">
                  <c:v>7.2468703688132977E-2</c:v>
                </c:pt>
                <c:pt idx="11">
                  <c:v>8.2099610938386511E-2</c:v>
                </c:pt>
                <c:pt idx="12">
                  <c:v>9.2143409814096314E-2</c:v>
                </c:pt>
                <c:pt idx="13">
                  <c:v>0.10276586412947507</c:v>
                </c:pt>
                <c:pt idx="14">
                  <c:v>0.11424590088952984</c:v>
                </c:pt>
                <c:pt idx="15">
                  <c:v>0.12698289801257118</c:v>
                </c:pt>
                <c:pt idx="16">
                  <c:v>0.14149719117456416</c:v>
                </c:pt>
                <c:pt idx="17">
                  <c:v>0.15842303085206272</c:v>
                </c:pt>
                <c:pt idx="18">
                  <c:v>0.17849006359254022</c:v>
                </c:pt>
                <c:pt idx="19">
                  <c:v>0.20248289747135256</c:v>
                </c:pt>
                <c:pt idx="20">
                  <c:v>0.2311607140109383</c:v>
                </c:pt>
                <c:pt idx="21">
                  <c:v>0.26511578540264119</c:v>
                </c:pt>
                <c:pt idx="22">
                  <c:v>0.30456121412524689</c:v>
                </c:pt>
                <c:pt idx="23">
                  <c:v>0.34907625395635139</c:v>
                </c:pt>
                <c:pt idx="24">
                  <c:v>0.39740182985815453</c:v>
                </c:pt>
                <c:pt idx="25">
                  <c:v>0.44743199244157705</c:v>
                </c:pt>
                <c:pt idx="26">
                  <c:v>0.49651487545910034</c:v>
                </c:pt>
                <c:pt idx="27">
                  <c:v>0.54202162143049004</c:v>
                </c:pt>
                <c:pt idx="28">
                  <c:v>0.58195763594776806</c:v>
                </c:pt>
                <c:pt idx="29">
                  <c:v>0.61534878361709633</c:v>
                </c:pt>
                <c:pt idx="30">
                  <c:v>0.64227950002697087</c:v>
                </c:pt>
                <c:pt idx="31">
                  <c:v>0.6636447791478467</c:v>
                </c:pt>
                <c:pt idx="32">
                  <c:v>0.68075935821867573</c:v>
                </c:pt>
                <c:pt idx="33">
                  <c:v>0.69495247493827217</c:v>
                </c:pt>
                <c:pt idx="34">
                  <c:v>0.70725452863877614</c:v>
                </c:pt>
                <c:pt idx="35">
                  <c:v>0.71827700171090836</c:v>
                </c:pt>
                <c:pt idx="36">
                  <c:v>0.72831074043164423</c:v>
                </c:pt>
                <c:pt idx="37">
                  <c:v>0.73750319629467775</c:v>
                </c:pt>
                <c:pt idx="38">
                  <c:v>0.74595778075270103</c:v>
                </c:pt>
                <c:pt idx="39">
                  <c:v>0.75375874315810709</c:v>
                </c:pt>
                <c:pt idx="40">
                  <c:v>0.76097651938022903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FA-46C6-827A-2F34E6F70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'Low - Late majority'!$M$2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'Low - Late majority'!$M$3:$M$43</c:f>
              <c:numCache>
                <c:formatCode>0</c:formatCode>
                <c:ptCount val="41"/>
                <c:pt idx="0">
                  <c:v>170</c:v>
                </c:pt>
                <c:pt idx="1">
                  <c:v>230.20171718010829</c:v>
                </c:pt>
                <c:pt idx="2">
                  <c:v>312.84003276642409</c:v>
                </c:pt>
                <c:pt idx="3">
                  <c:v>423.96184510929641</c:v>
                </c:pt>
                <c:pt idx="4">
                  <c:v>569.73308331923045</c:v>
                </c:pt>
                <c:pt idx="5">
                  <c:v>755.822525781374</c:v>
                </c:pt>
                <c:pt idx="6">
                  <c:v>986.8063287003215</c:v>
                </c:pt>
                <c:pt idx="7">
                  <c:v>1265.7369858595841</c:v>
                </c:pt>
                <c:pt idx="8">
                  <c:v>1593.9704325784562</c:v>
                </c:pt>
                <c:pt idx="9">
                  <c:v>1971.2763387543991</c:v>
                </c:pt>
                <c:pt idx="10">
                  <c:v>2396.2044397953341</c:v>
                </c:pt>
                <c:pt idx="11">
                  <c:v>2866.6588615073301</c:v>
                </c:pt>
                <c:pt idx="12">
                  <c:v>3380.6348700392705</c:v>
                </c:pt>
                <c:pt idx="13">
                  <c:v>3937.0792405591351</c:v>
                </c:pt>
                <c:pt idx="14">
                  <c:v>4536.8316418649156</c:v>
                </c:pt>
                <c:pt idx="15">
                  <c:v>5183.590383583055</c:v>
                </c:pt>
                <c:pt idx="16">
                  <c:v>5884.8348770187422</c:v>
                </c:pt>
                <c:pt idx="17">
                  <c:v>6652.6381736211433</c:v>
                </c:pt>
                <c:pt idx="18">
                  <c:v>7504.3031047216664</c:v>
                </c:pt>
                <c:pt idx="19">
                  <c:v>8462.7221423021983</c:v>
                </c:pt>
                <c:pt idx="20">
                  <c:v>9556.262660147544</c:v>
                </c:pt>
                <c:pt idx="21">
                  <c:v>10817.81241399532</c:v>
                </c:pt>
                <c:pt idx="22">
                  <c:v>12282.441082148969</c:v>
                </c:pt>
                <c:pt idx="23">
                  <c:v>13983.098846961097</c:v>
                </c:pt>
                <c:pt idx="24">
                  <c:v>15944.146689377192</c:v>
                </c:pt>
                <c:pt idx="25">
                  <c:v>18173.522795447934</c:v>
                </c:pt>
                <c:pt idx="26">
                  <c:v>20655.797365708699</c:v>
                </c:pt>
                <c:pt idx="27">
                  <c:v>23349.29324674805</c:v>
                </c:pt>
                <c:pt idx="28">
                  <c:v>26189.6113186035</c:v>
                </c:pt>
                <c:pt idx="29">
                  <c:v>29099.209785723098</c:v>
                </c:pt>
                <c:pt idx="30">
                  <c:v>31999.889388439358</c:v>
                </c:pt>
                <c:pt idx="31">
                  <c:v>34824.122902671006</c:v>
                </c:pt>
                <c:pt idx="32">
                  <c:v>37522.333318283003</c:v>
                </c:pt>
                <c:pt idx="33">
                  <c:v>40065.109834571056</c:v>
                </c:pt>
                <c:pt idx="34">
                  <c:v>42440.841151468812</c:v>
                </c:pt>
                <c:pt idx="35">
                  <c:v>44650.315374322206</c:v>
                </c:pt>
                <c:pt idx="36">
                  <c:v>46700.71909571033</c:v>
                </c:pt>
                <c:pt idx="37">
                  <c:v>48601.430825832758</c:v>
                </c:pt>
                <c:pt idx="38">
                  <c:v>50362.223433234612</c:v>
                </c:pt>
                <c:pt idx="39">
                  <c:v>51992.746924577732</c:v>
                </c:pt>
                <c:pt idx="40">
                  <c:v>53502.340205060405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9A-4A2E-B04C-2A4D4321EBEF}"/>
            </c:ext>
          </c:extLst>
        </c:ser>
        <c:ser>
          <c:idx val="0"/>
          <c:order val="1"/>
          <c:tx>
            <c:strRef>
              <c:f>'Low - Late majority'!$L$2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'Low - Late majority'!$L$3:$L$43</c:f>
              <c:numCache>
                <c:formatCode>0</c:formatCode>
                <c:ptCount val="41"/>
                <c:pt idx="0">
                  <c:v>84830</c:v>
                </c:pt>
                <c:pt idx="1">
                  <c:v>84769.798282819887</c:v>
                </c:pt>
                <c:pt idx="2">
                  <c:v>84687.159967233572</c:v>
                </c:pt>
                <c:pt idx="3">
                  <c:v>84576.038154890703</c:v>
                </c:pt>
                <c:pt idx="4">
                  <c:v>84430.266916680761</c:v>
                </c:pt>
                <c:pt idx="5">
                  <c:v>84244.177474218624</c:v>
                </c:pt>
                <c:pt idx="6">
                  <c:v>84013.193671299668</c:v>
                </c:pt>
                <c:pt idx="7">
                  <c:v>83734.263014140393</c:v>
                </c:pt>
                <c:pt idx="8">
                  <c:v>83406.029567421516</c:v>
                </c:pt>
                <c:pt idx="9">
                  <c:v>83028.723661245574</c:v>
                </c:pt>
                <c:pt idx="10">
                  <c:v>82603.795560204642</c:v>
                </c:pt>
                <c:pt idx="11">
                  <c:v>82133.341138492644</c:v>
                </c:pt>
                <c:pt idx="12">
                  <c:v>81619.365129960701</c:v>
                </c:pt>
                <c:pt idx="13">
                  <c:v>81062.920759440836</c:v>
                </c:pt>
                <c:pt idx="14">
                  <c:v>80463.168358135052</c:v>
                </c:pt>
                <c:pt idx="15">
                  <c:v>79816.409616416917</c:v>
                </c:pt>
                <c:pt idx="16">
                  <c:v>79115.165122981241</c:v>
                </c:pt>
                <c:pt idx="17">
                  <c:v>78347.361826378838</c:v>
                </c:pt>
                <c:pt idx="18">
                  <c:v>77495.696895278321</c:v>
                </c:pt>
                <c:pt idx="19">
                  <c:v>76537.277857697802</c:v>
                </c:pt>
                <c:pt idx="20">
                  <c:v>75443.737339852451</c:v>
                </c:pt>
                <c:pt idx="21">
                  <c:v>74182.187586004671</c:v>
                </c:pt>
                <c:pt idx="22">
                  <c:v>72717.558917851027</c:v>
                </c:pt>
                <c:pt idx="23">
                  <c:v>71016.901153038896</c:v>
                </c:pt>
                <c:pt idx="24">
                  <c:v>69055.853310622799</c:v>
                </c:pt>
                <c:pt idx="25">
                  <c:v>66826.477204552051</c:v>
                </c:pt>
                <c:pt idx="26">
                  <c:v>64344.202634291287</c:v>
                </c:pt>
                <c:pt idx="27">
                  <c:v>61650.706753251929</c:v>
                </c:pt>
                <c:pt idx="28">
                  <c:v>58810.388681396478</c:v>
                </c:pt>
                <c:pt idx="29">
                  <c:v>55900.79021427688</c:v>
                </c:pt>
                <c:pt idx="30">
                  <c:v>53000.110611560624</c:v>
                </c:pt>
                <c:pt idx="31">
                  <c:v>50175.877097328979</c:v>
                </c:pt>
                <c:pt idx="32">
                  <c:v>47477.666681716983</c:v>
                </c:pt>
                <c:pt idx="33">
                  <c:v>44934.890165428929</c:v>
                </c:pt>
                <c:pt idx="34">
                  <c:v>42559.158848531173</c:v>
                </c:pt>
                <c:pt idx="35">
                  <c:v>40349.684625677779</c:v>
                </c:pt>
                <c:pt idx="36">
                  <c:v>38299.280904289655</c:v>
                </c:pt>
                <c:pt idx="37">
                  <c:v>36398.569174167227</c:v>
                </c:pt>
                <c:pt idx="38">
                  <c:v>34637.776566765373</c:v>
                </c:pt>
                <c:pt idx="39">
                  <c:v>33007.253075422253</c:v>
                </c:pt>
                <c:pt idx="40">
                  <c:v>31497.659794939584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9A-4A2E-B04C-2A4D4321E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 - Laggards'!$P$2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'High - Laggards'!$P$3:$P$43</c:f>
              <c:numCache>
                <c:formatCode>0%</c:formatCode>
                <c:ptCount val="41"/>
                <c:pt idx="0">
                  <c:v>0.98721647675638269</c:v>
                </c:pt>
                <c:pt idx="1">
                  <c:v>0.98024029670809876</c:v>
                </c:pt>
                <c:pt idx="2">
                  <c:v>0.97011456633190629</c:v>
                </c:pt>
                <c:pt idx="3">
                  <c:v>0.95588060862160884</c:v>
                </c:pt>
                <c:pt idx="4">
                  <c:v>0.93635113197283415</c:v>
                </c:pt>
                <c:pt idx="5">
                  <c:v>0.90998429897114619</c:v>
                </c:pt>
                <c:pt idx="6">
                  <c:v>0.8748635723197149</c:v>
                </c:pt>
                <c:pt idx="7">
                  <c:v>0.82920608187091571</c:v>
                </c:pt>
                <c:pt idx="8">
                  <c:v>0.77309871671216179</c:v>
                </c:pt>
                <c:pt idx="9">
                  <c:v>0.71130605004157632</c:v>
                </c:pt>
                <c:pt idx="10">
                  <c:v>0.65347270688732395</c:v>
                </c:pt>
                <c:pt idx="11">
                  <c:v>0.60744607422003927</c:v>
                </c:pt>
                <c:pt idx="12">
                  <c:v>0.57289287903944264</c:v>
                </c:pt>
                <c:pt idx="13">
                  <c:v>0.54524798705924959</c:v>
                </c:pt>
                <c:pt idx="14">
                  <c:v>0.52168194031578541</c:v>
                </c:pt>
                <c:pt idx="15">
                  <c:v>0.50113003945255352</c:v>
                </c:pt>
                <c:pt idx="16">
                  <c:v>0.48300383182148399</c:v>
                </c:pt>
                <c:pt idx="17">
                  <c:v>0.4668675720676293</c:v>
                </c:pt>
                <c:pt idx="18">
                  <c:v>0.45238637317547803</c:v>
                </c:pt>
                <c:pt idx="19">
                  <c:v>0.43929935078036664</c:v>
                </c:pt>
                <c:pt idx="20">
                  <c:v>0.42740056267834875</c:v>
                </c:pt>
                <c:pt idx="21">
                  <c:v>0.41652534316335438</c:v>
                </c:pt>
                <c:pt idx="22">
                  <c:v>0.40654041995405732</c:v>
                </c:pt>
                <c:pt idx="23">
                  <c:v>0.39733668840529568</c:v>
                </c:pt>
                <c:pt idx="24">
                  <c:v>0.38882386638591948</c:v>
                </c:pt>
                <c:pt idx="25">
                  <c:v>0.3809264936136007</c:v>
                </c:pt>
                <c:pt idx="26">
                  <c:v>0.3735809028986436</c:v>
                </c:pt>
                <c:pt idx="27">
                  <c:v>0.36673290207730114</c:v>
                </c:pt>
                <c:pt idx="28">
                  <c:v>0.36033598153912283</c:v>
                </c:pt>
                <c:pt idx="29">
                  <c:v>0.35434991473693511</c:v>
                </c:pt>
                <c:pt idx="30">
                  <c:v>0.34873965561018833</c:v>
                </c:pt>
                <c:pt idx="31">
                  <c:v>0.3434744625637241</c:v>
                </c:pt>
                <c:pt idx="32">
                  <c:v>0.33852719692954703</c:v>
                </c:pt>
                <c:pt idx="33">
                  <c:v>0.33387375698275551</c:v>
                </c:pt>
                <c:pt idx="34">
                  <c:v>0.3294926181290333</c:v>
                </c:pt>
                <c:pt idx="35">
                  <c:v>0.32536445688473892</c:v>
                </c:pt>
                <c:pt idx="36">
                  <c:v>0.3214718414587347</c:v>
                </c:pt>
                <c:pt idx="37">
                  <c:v>0.31779897562402065</c:v>
                </c:pt>
                <c:pt idx="38">
                  <c:v>0.31433148549299272</c:v>
                </c:pt>
                <c:pt idx="39">
                  <c:v>0.31105624103550494</c:v>
                </c:pt>
                <c:pt idx="40">
                  <c:v>0.30796120588500686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7D-48CF-9C9B-BD40F553D40B}"/>
            </c:ext>
          </c:extLst>
        </c:ser>
        <c:ser>
          <c:idx val="1"/>
          <c:order val="1"/>
          <c:tx>
            <c:strRef>
              <c:f>'High - Laggards'!$Q$2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'High - Laggards'!$Q$3:$Q$43</c:f>
              <c:numCache>
                <c:formatCode>0%</c:formatCode>
                <c:ptCount val="41"/>
                <c:pt idx="0">
                  <c:v>1.278352324361739E-2</c:v>
                </c:pt>
                <c:pt idx="1">
                  <c:v>1.9759703291901284E-2</c:v>
                </c:pt>
                <c:pt idx="2">
                  <c:v>2.9885433668093667E-2</c:v>
                </c:pt>
                <c:pt idx="3">
                  <c:v>4.4119391378391215E-2</c:v>
                </c:pt>
                <c:pt idx="4">
                  <c:v>6.3648868027165878E-2</c:v>
                </c:pt>
                <c:pt idx="5">
                  <c:v>9.0015701028853784E-2</c:v>
                </c:pt>
                <c:pt idx="6">
                  <c:v>0.12513642768028516</c:v>
                </c:pt>
                <c:pt idx="7">
                  <c:v>0.17079391812908423</c:v>
                </c:pt>
                <c:pt idx="8">
                  <c:v>0.22690128328783823</c:v>
                </c:pt>
                <c:pt idx="9">
                  <c:v>0.28869394995842362</c:v>
                </c:pt>
                <c:pt idx="10">
                  <c:v>0.34652729311267599</c:v>
                </c:pt>
                <c:pt idx="11">
                  <c:v>0.39255392577996062</c:v>
                </c:pt>
                <c:pt idx="12">
                  <c:v>0.42710712096055747</c:v>
                </c:pt>
                <c:pt idx="13">
                  <c:v>0.45475201294075046</c:v>
                </c:pt>
                <c:pt idx="14">
                  <c:v>0.47831805968421459</c:v>
                </c:pt>
                <c:pt idx="15">
                  <c:v>0.49886996054744642</c:v>
                </c:pt>
                <c:pt idx="16">
                  <c:v>0.5169961681785159</c:v>
                </c:pt>
                <c:pt idx="17">
                  <c:v>0.5331324279323707</c:v>
                </c:pt>
                <c:pt idx="18">
                  <c:v>0.54761362682452197</c:v>
                </c:pt>
                <c:pt idx="19">
                  <c:v>0.56070064921963336</c:v>
                </c:pt>
                <c:pt idx="20">
                  <c:v>0.57259943732165131</c:v>
                </c:pt>
                <c:pt idx="21">
                  <c:v>0.58347465683664568</c:v>
                </c:pt>
                <c:pt idx="22">
                  <c:v>0.59345958004594268</c:v>
                </c:pt>
                <c:pt idx="23">
                  <c:v>0.60266331159470421</c:v>
                </c:pt>
                <c:pt idx="24">
                  <c:v>0.61117613361408063</c:v>
                </c:pt>
                <c:pt idx="25">
                  <c:v>0.61907350638639935</c:v>
                </c:pt>
                <c:pt idx="26">
                  <c:v>0.62641909710135646</c:v>
                </c:pt>
                <c:pt idx="27">
                  <c:v>0.63326709792269897</c:v>
                </c:pt>
                <c:pt idx="28">
                  <c:v>0.63966401846087717</c:v>
                </c:pt>
                <c:pt idx="29">
                  <c:v>0.645650085263065</c:v>
                </c:pt>
                <c:pt idx="30">
                  <c:v>0.65126034438981162</c:v>
                </c:pt>
                <c:pt idx="31">
                  <c:v>0.65652553743627595</c:v>
                </c:pt>
                <c:pt idx="32">
                  <c:v>0.66147280307045297</c:v>
                </c:pt>
                <c:pt idx="33">
                  <c:v>0.66612624301724455</c:v>
                </c:pt>
                <c:pt idx="34">
                  <c:v>0.6705073818709667</c:v>
                </c:pt>
                <c:pt idx="35">
                  <c:v>0.67463554311526108</c:v>
                </c:pt>
                <c:pt idx="36">
                  <c:v>0.67852815854126536</c:v>
                </c:pt>
                <c:pt idx="37">
                  <c:v>0.68220102437597929</c:v>
                </c:pt>
                <c:pt idx="38">
                  <c:v>0.68566851450700728</c:v>
                </c:pt>
                <c:pt idx="39">
                  <c:v>0.68894375896449511</c:v>
                </c:pt>
                <c:pt idx="40">
                  <c:v>0.69203879411499314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7D-48CF-9C9B-BD40F553D4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'High - Laggards'!$M$2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'High - Laggards'!$M$3:$M$43</c:f>
              <c:numCache>
                <c:formatCode>0</c:formatCode>
                <c:ptCount val="41"/>
                <c:pt idx="0">
                  <c:v>192</c:v>
                </c:pt>
                <c:pt idx="1">
                  <c:v>295.52182313872697</c:v>
                </c:pt>
                <c:pt idx="2">
                  <c:v>455.66279242710658</c:v>
                </c:pt>
                <c:pt idx="3">
                  <c:v>696.99667639809513</c:v>
                </c:pt>
                <c:pt idx="4">
                  <c:v>1050.8431659908413</c:v>
                </c:pt>
                <c:pt idx="5">
                  <c:v>1556.7879824525496</c:v>
                </c:pt>
                <c:pt idx="6">
                  <c:v>2265.2599140842913</c:v>
                </c:pt>
                <c:pt idx="7">
                  <c:v>3240.0436284066</c:v>
                </c:pt>
                <c:pt idx="8">
                  <c:v>4555.6608796051487</c:v>
                </c:pt>
                <c:pt idx="9">
                  <c:v>6278.3471112078805</c:v>
                </c:pt>
                <c:pt idx="10">
                  <c:v>8421.974319687959</c:v>
                </c:pt>
                <c:pt idx="11">
                  <c:v>10906.438901600854</c:v>
                </c:pt>
                <c:pt idx="12">
                  <c:v>13584.31269892839</c:v>
                </c:pt>
                <c:pt idx="13">
                  <c:v>16326.109790256902</c:v>
                </c:pt>
                <c:pt idx="14">
                  <c:v>19059.118135462417</c:v>
                </c:pt>
                <c:pt idx="15">
                  <c:v>21745.059694884636</c:v>
                </c:pt>
                <c:pt idx="16">
                  <c:v>24359.705346651659</c:v>
                </c:pt>
                <c:pt idx="17">
                  <c:v>26886.898026500246</c:v>
                </c:pt>
                <c:pt idx="18">
                  <c:v>29316.279532000983</c:v>
                </c:pt>
                <c:pt idx="19">
                  <c:v>31641.742396316295</c:v>
                </c:pt>
                <c:pt idx="20">
                  <c:v>33860.294389193143</c:v>
                </c:pt>
                <c:pt idx="21">
                  <c:v>35971.219548561683</c:v>
                </c:pt>
                <c:pt idx="22">
                  <c:v>37975.454299337318</c:v>
                </c:pt>
                <c:pt idx="23">
                  <c:v>39875.120837844639</c:v>
                </c:pt>
                <c:pt idx="24">
                  <c:v>41673.176545369337</c:v>
                </c:pt>
                <c:pt idx="25">
                  <c:v>43373.149773527577</c:v>
                </c:pt>
                <c:pt idx="26">
                  <c:v>44978.940457484256</c:v>
                </c:pt>
                <c:pt idx="27">
                  <c:v>46494.669743908853</c:v>
                </c:pt>
                <c:pt idx="28">
                  <c:v>47924.566909575879</c:v>
                </c:pt>
                <c:pt idx="29">
                  <c:v>49272.884795842714</c:v>
                </c:pt>
                <c:pt idx="30">
                  <c:v>50543.837134783869</c:v>
                </c:pt>
                <c:pt idx="31">
                  <c:v>51741.552727447677</c:v>
                </c:pt>
                <c:pt idx="32">
                  <c:v>52870.042614091159</c:v>
                </c:pt>
                <c:pt idx="33">
                  <c:v>53933.177262158395</c:v>
                </c:pt>
                <c:pt idx="34">
                  <c:v>54934.671468908098</c:v>
                </c:pt>
                <c:pt idx="35">
                  <c:v>55878.075187978575</c:v>
                </c:pt>
                <c:pt idx="36">
                  <c:v>56766.768883087228</c:v>
                </c:pt>
                <c:pt idx="37">
                  <c:v>57603.962316774654</c:v>
                </c:pt>
                <c:pt idx="38">
                  <c:v>58392.695919106591</c:v>
                </c:pt>
                <c:pt idx="39">
                  <c:v>59135.844066463207</c:v>
                </c:pt>
                <c:pt idx="40">
                  <c:v>59836.119745876043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82-40D4-987E-9C26F0552A88}"/>
            </c:ext>
          </c:extLst>
        </c:ser>
        <c:ser>
          <c:idx val="0"/>
          <c:order val="1"/>
          <c:tx>
            <c:strRef>
              <c:f>'High - Laggards'!$L$2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'High - Laggards'!$L$3:$L$43</c:f>
              <c:numCache>
                <c:formatCode>0</c:formatCode>
                <c:ptCount val="41"/>
                <c:pt idx="0">
                  <c:v>95808</c:v>
                </c:pt>
                <c:pt idx="1">
                  <c:v>95704.478176861274</c:v>
                </c:pt>
                <c:pt idx="2">
                  <c:v>95544.337207572884</c:v>
                </c:pt>
                <c:pt idx="3">
                  <c:v>95303.003323601908</c:v>
                </c:pt>
                <c:pt idx="4">
                  <c:v>94949.156834009162</c:v>
                </c:pt>
                <c:pt idx="5">
                  <c:v>94443.212017547456</c:v>
                </c:pt>
                <c:pt idx="6">
                  <c:v>93734.740085915706</c:v>
                </c:pt>
                <c:pt idx="7">
                  <c:v>92759.956371593405</c:v>
                </c:pt>
                <c:pt idx="8">
                  <c:v>91444.339120394856</c:v>
                </c:pt>
                <c:pt idx="9">
                  <c:v>89721.652888792116</c:v>
                </c:pt>
                <c:pt idx="10">
                  <c:v>87578.025680312028</c:v>
                </c:pt>
                <c:pt idx="11">
                  <c:v>85093.561098399136</c:v>
                </c:pt>
                <c:pt idx="12">
                  <c:v>82415.687301071594</c:v>
                </c:pt>
                <c:pt idx="13">
                  <c:v>79673.890209743084</c:v>
                </c:pt>
                <c:pt idx="14">
                  <c:v>76940.881864537572</c:v>
                </c:pt>
                <c:pt idx="15">
                  <c:v>74254.940305115349</c:v>
                </c:pt>
                <c:pt idx="16">
                  <c:v>71640.294653348334</c:v>
                </c:pt>
                <c:pt idx="17">
                  <c:v>69113.101973499754</c:v>
                </c:pt>
                <c:pt idx="18">
                  <c:v>66683.720467999025</c:v>
                </c:pt>
                <c:pt idx="19">
                  <c:v>64358.257603683713</c:v>
                </c:pt>
                <c:pt idx="20">
                  <c:v>62139.705610806857</c:v>
                </c:pt>
                <c:pt idx="21">
                  <c:v>60028.780451438317</c:v>
                </c:pt>
                <c:pt idx="22">
                  <c:v>58024.545700662689</c:v>
                </c:pt>
                <c:pt idx="23">
                  <c:v>56124.879162155368</c:v>
                </c:pt>
                <c:pt idx="24">
                  <c:v>54326.82345463067</c:v>
                </c:pt>
                <c:pt idx="25">
                  <c:v>52626.85022647243</c:v>
                </c:pt>
                <c:pt idx="26">
                  <c:v>51021.059542515752</c:v>
                </c:pt>
                <c:pt idx="27">
                  <c:v>49505.330256091154</c:v>
                </c:pt>
                <c:pt idx="28">
                  <c:v>48075.433090424136</c:v>
                </c:pt>
                <c:pt idx="29">
                  <c:v>46727.1152041573</c:v>
                </c:pt>
                <c:pt idx="30">
                  <c:v>45456.162865216145</c:v>
                </c:pt>
                <c:pt idx="31">
                  <c:v>44258.447272552337</c:v>
                </c:pt>
                <c:pt idx="32">
                  <c:v>43129.957385908856</c:v>
                </c:pt>
                <c:pt idx="33">
                  <c:v>42066.82273784162</c:v>
                </c:pt>
                <c:pt idx="34">
                  <c:v>41065.328531091916</c:v>
                </c:pt>
                <c:pt idx="35">
                  <c:v>40121.92481202144</c:v>
                </c:pt>
                <c:pt idx="36">
                  <c:v>39233.231116912786</c:v>
                </c:pt>
                <c:pt idx="37">
                  <c:v>38396.037683225361</c:v>
                </c:pt>
                <c:pt idx="38">
                  <c:v>37607.304080893424</c:v>
                </c:pt>
                <c:pt idx="39">
                  <c:v>36864.155933536807</c:v>
                </c:pt>
                <c:pt idx="40">
                  <c:v>36163.880254123971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82-40D4-987E-9C26F0552A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 - Laggards'!$P$2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'Medium - Laggards'!$P$3:$P$43</c:f>
              <c:numCache>
                <c:formatCode>0%</c:formatCode>
                <c:ptCount val="41"/>
                <c:pt idx="0">
                  <c:v>0.99424819427835931</c:v>
                </c:pt>
                <c:pt idx="1">
                  <c:v>0.99326820442928909</c:v>
                </c:pt>
                <c:pt idx="2">
                  <c:v>0.99210923341902468</c:v>
                </c:pt>
                <c:pt idx="3">
                  <c:v>0.9907432732382786</c:v>
                </c:pt>
                <c:pt idx="4">
                  <c:v>0.98913890636340429</c:v>
                </c:pt>
                <c:pt idx="5">
                  <c:v>0.98725996501115898</c:v>
                </c:pt>
                <c:pt idx="6">
                  <c:v>0.98506260752479624</c:v>
                </c:pt>
                <c:pt idx="7">
                  <c:v>0.9824894344856423</c:v>
                </c:pt>
                <c:pt idx="8">
                  <c:v>0.97945834622929895</c:v>
                </c:pt>
                <c:pt idx="9">
                  <c:v>0.97584251360063501</c:v>
                </c:pt>
                <c:pt idx="10">
                  <c:v>0.97143621535434832</c:v>
                </c:pt>
                <c:pt idx="11">
                  <c:v>0.9659000113128291</c:v>
                </c:pt>
                <c:pt idx="12">
                  <c:v>0.95867958961687572</c:v>
                </c:pt>
                <c:pt idx="13">
                  <c:v>0.94890078788629806</c:v>
                </c:pt>
                <c:pt idx="14">
                  <c:v>0.93527281968120424</c:v>
                </c:pt>
                <c:pt idx="15">
                  <c:v>0.91611057797883144</c:v>
                </c:pt>
                <c:pt idx="16">
                  <c:v>0.88972123105025658</c:v>
                </c:pt>
                <c:pt idx="17">
                  <c:v>0.85541012502220604</c:v>
                </c:pt>
                <c:pt idx="18">
                  <c:v>0.81475646663588763</c:v>
                </c:pt>
                <c:pt idx="19">
                  <c:v>0.77171379218330716</c:v>
                </c:pt>
                <c:pt idx="20">
                  <c:v>0.7306128313467497</c:v>
                </c:pt>
                <c:pt idx="21">
                  <c:v>0.69387379132921834</c:v>
                </c:pt>
                <c:pt idx="22">
                  <c:v>0.66169975529704139</c:v>
                </c:pt>
                <c:pt idx="23">
                  <c:v>0.63326694563295138</c:v>
                </c:pt>
                <c:pt idx="24">
                  <c:v>0.60774342662760328</c:v>
                </c:pt>
                <c:pt idx="25">
                  <c:v>0.58458597073014273</c:v>
                </c:pt>
                <c:pt idx="26">
                  <c:v>0.5634582123810612</c:v>
                </c:pt>
                <c:pt idx="27">
                  <c:v>0.54411552140485397</c:v>
                </c:pt>
                <c:pt idx="28">
                  <c:v>0.52635235670682068</c:v>
                </c:pt>
                <c:pt idx="29">
                  <c:v>0.50998844977859947</c:v>
                </c:pt>
                <c:pt idx="30">
                  <c:v>0.49486582942077489</c:v>
                </c:pt>
                <c:pt idx="31">
                  <c:v>0.48084693151910657</c:v>
                </c:pt>
                <c:pt idx="32">
                  <c:v>0.46781239983476902</c:v>
                </c:pt>
                <c:pt idx="33">
                  <c:v>0.45565879009223764</c:v>
                </c:pt>
                <c:pt idx="34">
                  <c:v>0.44429639311704133</c:v>
                </c:pt>
                <c:pt idx="35">
                  <c:v>0.43364727510351292</c:v>
                </c:pt>
                <c:pt idx="36">
                  <c:v>0.42364356370079798</c:v>
                </c:pt>
                <c:pt idx="37">
                  <c:v>0.41422597409702655</c:v>
                </c:pt>
                <c:pt idx="38">
                  <c:v>0.40534255385955686</c:v>
                </c:pt>
                <c:pt idx="39">
                  <c:v>0.39694761988817018</c:v>
                </c:pt>
                <c:pt idx="40">
                  <c:v>0.38900086047565963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3B-44B4-972C-79087131B464}"/>
            </c:ext>
          </c:extLst>
        </c:ser>
        <c:ser>
          <c:idx val="1"/>
          <c:order val="1"/>
          <c:tx>
            <c:strRef>
              <c:f>'Medium - Laggards'!$Q$2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 - Laggards'!$Q$3:$Q$43</c:f>
              <c:numCache>
                <c:formatCode>0%</c:formatCode>
                <c:ptCount val="41"/>
                <c:pt idx="0">
                  <c:v>5.7518057216406548E-3</c:v>
                </c:pt>
                <c:pt idx="1">
                  <c:v>6.731795570710979E-3</c:v>
                </c:pt>
                <c:pt idx="2">
                  <c:v>7.8907665809753256E-3</c:v>
                </c:pt>
                <c:pt idx="3">
                  <c:v>9.256726761721323E-3</c:v>
                </c:pt>
                <c:pt idx="4">
                  <c:v>1.0861093636595839E-2</c:v>
                </c:pt>
                <c:pt idx="5">
                  <c:v>1.2740034988841069E-2</c:v>
                </c:pt>
                <c:pt idx="6">
                  <c:v>1.4937392475203749E-2</c:v>
                </c:pt>
                <c:pt idx="7">
                  <c:v>1.7510565514357763E-2</c:v>
                </c:pt>
                <c:pt idx="8">
                  <c:v>2.0541653770701131E-2</c:v>
                </c:pt>
                <c:pt idx="9">
                  <c:v>2.4157486399364946E-2</c:v>
                </c:pt>
                <c:pt idx="10">
                  <c:v>2.8563784645651596E-2</c:v>
                </c:pt>
                <c:pt idx="11">
                  <c:v>3.4099988687170894E-2</c:v>
                </c:pt>
                <c:pt idx="12">
                  <c:v>4.1320410383124319E-2</c:v>
                </c:pt>
                <c:pt idx="13">
                  <c:v>5.1099212113702032E-2</c:v>
                </c:pt>
                <c:pt idx="14">
                  <c:v>6.4727180318795902E-2</c:v>
                </c:pt>
                <c:pt idx="15">
                  <c:v>8.3889422021168544E-2</c:v>
                </c:pt>
                <c:pt idx="16">
                  <c:v>0.11027876894974338</c:v>
                </c:pt>
                <c:pt idx="17">
                  <c:v>0.14458987497779402</c:v>
                </c:pt>
                <c:pt idx="18">
                  <c:v>0.18524353336411245</c:v>
                </c:pt>
                <c:pt idx="19">
                  <c:v>0.2282862078166929</c:v>
                </c:pt>
                <c:pt idx="20">
                  <c:v>0.2693871686532503</c:v>
                </c:pt>
                <c:pt idx="21">
                  <c:v>0.30612620867078166</c:v>
                </c:pt>
                <c:pt idx="22">
                  <c:v>0.33830024470295855</c:v>
                </c:pt>
                <c:pt idx="23">
                  <c:v>0.36673305436704867</c:v>
                </c:pt>
                <c:pt idx="24">
                  <c:v>0.39225657337239678</c:v>
                </c:pt>
                <c:pt idx="25">
                  <c:v>0.41541402926985732</c:v>
                </c:pt>
                <c:pt idx="26">
                  <c:v>0.43654178761893875</c:v>
                </c:pt>
                <c:pt idx="27">
                  <c:v>0.45588447859514608</c:v>
                </c:pt>
                <c:pt idx="28">
                  <c:v>0.47364764329317932</c:v>
                </c:pt>
                <c:pt idx="29">
                  <c:v>0.49001155022140058</c:v>
                </c:pt>
                <c:pt idx="30">
                  <c:v>0.50513417057922505</c:v>
                </c:pt>
                <c:pt idx="31">
                  <c:v>0.51915306848089349</c:v>
                </c:pt>
                <c:pt idx="32">
                  <c:v>0.53218760016523103</c:v>
                </c:pt>
                <c:pt idx="33">
                  <c:v>0.54434120990776247</c:v>
                </c:pt>
                <c:pt idx="34">
                  <c:v>0.55570360688295872</c:v>
                </c:pt>
                <c:pt idx="35">
                  <c:v>0.56635272489648714</c:v>
                </c:pt>
                <c:pt idx="36">
                  <c:v>0.57635643629920197</c:v>
                </c:pt>
                <c:pt idx="37">
                  <c:v>0.58577402590297345</c:v>
                </c:pt>
                <c:pt idx="38">
                  <c:v>0.59465744614044314</c:v>
                </c:pt>
                <c:pt idx="39">
                  <c:v>0.60305238011182982</c:v>
                </c:pt>
                <c:pt idx="40">
                  <c:v>0.61099913952434048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3B-44B4-972C-79087131B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'Medium - Laggards'!$M$2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'Medium - Laggards'!$M$3:$M$43</c:f>
              <c:numCache>
                <c:formatCode>0</c:formatCode>
                <c:ptCount val="41"/>
                <c:pt idx="0">
                  <c:v>96</c:v>
                </c:pt>
                <c:pt idx="1">
                  <c:v>109.50650059790635</c:v>
                </c:pt>
                <c:pt idx="2">
                  <c:v>125.5279771076229</c:v>
                </c:pt>
                <c:pt idx="3">
                  <c:v>144.52013851606236</c:v>
                </c:pt>
                <c:pt idx="4">
                  <c:v>167.00534446955444</c:v>
                </c:pt>
                <c:pt idx="5">
                  <c:v>193.57988072608288</c:v>
                </c:pt>
                <c:pt idx="6">
                  <c:v>224.92551563145452</c:v>
                </c:pt>
                <c:pt idx="7">
                  <c:v>261.83071486982891</c:v>
                </c:pt>
                <c:pt idx="8">
                  <c:v>305.23144710627969</c:v>
                </c:pt>
                <c:pt idx="9">
                  <c:v>356.28904214783279</c:v>
                </c:pt>
                <c:pt idx="10">
                  <c:v>416.53431502445915</c:v>
                </c:pt>
                <c:pt idx="11">
                  <c:v>488.12386612197048</c:v>
                </c:pt>
                <c:pt idx="12">
                  <c:v>574.27453543663785</c:v>
                </c:pt>
                <c:pt idx="13">
                  <c:v>679.9574226581376</c:v>
                </c:pt>
                <c:pt idx="14">
                  <c:v>812.91777956810461</c:v>
                </c:pt>
                <c:pt idx="15">
                  <c:v>984.96679524816204</c:v>
                </c:pt>
                <c:pt idx="16">
                  <c:v>1213.0962048807567</c:v>
                </c:pt>
                <c:pt idx="17">
                  <c:v>1519.117557733776</c:v>
                </c:pt>
                <c:pt idx="18">
                  <c:v>1925.7072908238013</c:v>
                </c:pt>
                <c:pt idx="19">
                  <c:v>2448.1559641228209</c:v>
                </c:pt>
                <c:pt idx="20">
                  <c:v>3086.3746149537037</c:v>
                </c:pt>
                <c:pt idx="21">
                  <c:v>3824.6903259838768</c:v>
                </c:pt>
                <c:pt idx="22">
                  <c:v>4639.8929027498998</c:v>
                </c:pt>
                <c:pt idx="23">
                  <c:v>5509.7818159743083</c:v>
                </c:pt>
                <c:pt idx="24">
                  <c:v>6416.7871754976104</c:v>
                </c:pt>
                <c:pt idx="25">
                  <c:v>7347.6518014759185</c:v>
                </c:pt>
                <c:pt idx="26">
                  <c:v>8292.0684217367107</c:v>
                </c:pt>
                <c:pt idx="27">
                  <c:v>9241.713725534637</c:v>
                </c:pt>
                <c:pt idx="28">
                  <c:v>10189.769319062065</c:v>
                </c:pt>
                <c:pt idx="29">
                  <c:v>11130.668135987857</c:v>
                </c:pt>
                <c:pt idx="30">
                  <c:v>12059.90960658581</c:v>
                </c:pt>
                <c:pt idx="31">
                  <c:v>12973.899400177084</c:v>
                </c:pt>
                <c:pt idx="32">
                  <c:v>13869.807991695019</c:v>
                </c:pt>
                <c:pt idx="33">
                  <c:v>14745.447752912723</c:v>
                </c:pt>
                <c:pt idx="34">
                  <c:v>15599.167527112213</c:v>
                </c:pt>
                <c:pt idx="35">
                  <c:v>16429.762947357449</c:v>
                </c:pt>
                <c:pt idx="36">
                  <c:v>17236.400535932993</c:v>
                </c:pt>
                <c:pt idx="37">
                  <c:v>18018.553666415144</c:v>
                </c:pt>
                <c:pt idx="38">
                  <c:v>18775.948634684712</c:v>
                </c:pt>
                <c:pt idx="39">
                  <c:v>19508.519293188954</c:v>
                </c:pt>
                <c:pt idx="40">
                  <c:v>20216.368914602368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27-403B-883E-B595B53E85D5}"/>
            </c:ext>
          </c:extLst>
        </c:ser>
        <c:ser>
          <c:idx val="0"/>
          <c:order val="1"/>
          <c:tx>
            <c:strRef>
              <c:f>'Medium - Laggards'!$L$2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'Medium - Laggards'!$L$3:$L$43</c:f>
              <c:numCache>
                <c:formatCode>0</c:formatCode>
                <c:ptCount val="41"/>
                <c:pt idx="0">
                  <c:v>47904</c:v>
                </c:pt>
                <c:pt idx="1">
                  <c:v>47890.493499402088</c:v>
                </c:pt>
                <c:pt idx="2">
                  <c:v>47874.472022892376</c:v>
                </c:pt>
                <c:pt idx="3">
                  <c:v>47855.479861483938</c:v>
                </c:pt>
                <c:pt idx="4">
                  <c:v>47832.994655530449</c:v>
                </c:pt>
                <c:pt idx="5">
                  <c:v>47806.42011927392</c:v>
                </c:pt>
                <c:pt idx="6">
                  <c:v>47775.074484368546</c:v>
                </c:pt>
                <c:pt idx="7">
                  <c:v>47738.16928513017</c:v>
                </c:pt>
                <c:pt idx="8">
                  <c:v>47694.768552893722</c:v>
                </c:pt>
                <c:pt idx="9">
                  <c:v>47643.710957852163</c:v>
                </c:pt>
                <c:pt idx="10">
                  <c:v>47583.465684975534</c:v>
                </c:pt>
                <c:pt idx="11">
                  <c:v>47511.876133878017</c:v>
                </c:pt>
                <c:pt idx="12">
                  <c:v>47425.725464563351</c:v>
                </c:pt>
                <c:pt idx="13">
                  <c:v>47320.042577341846</c:v>
                </c:pt>
                <c:pt idx="14">
                  <c:v>47187.082220431883</c:v>
                </c:pt>
                <c:pt idx="15">
                  <c:v>47015.033204751831</c:v>
                </c:pt>
                <c:pt idx="16">
                  <c:v>46786.903795119237</c:v>
                </c:pt>
                <c:pt idx="17">
                  <c:v>46480.882442266215</c:v>
                </c:pt>
                <c:pt idx="18">
                  <c:v>46074.292709176189</c:v>
                </c:pt>
                <c:pt idx="19">
                  <c:v>45551.84403587717</c:v>
                </c:pt>
                <c:pt idx="20">
                  <c:v>44913.625385046289</c:v>
                </c:pt>
                <c:pt idx="21">
                  <c:v>44175.30967401612</c:v>
                </c:pt>
                <c:pt idx="22">
                  <c:v>43360.107097250097</c:v>
                </c:pt>
                <c:pt idx="23">
                  <c:v>42490.218184025689</c:v>
                </c:pt>
                <c:pt idx="24">
                  <c:v>41583.212824502385</c:v>
                </c:pt>
                <c:pt idx="25">
                  <c:v>40652.34819852408</c:v>
                </c:pt>
                <c:pt idx="26">
                  <c:v>39707.931578263291</c:v>
                </c:pt>
                <c:pt idx="27">
                  <c:v>38758.286274465361</c:v>
                </c:pt>
                <c:pt idx="28">
                  <c:v>37810.23068093793</c:v>
                </c:pt>
                <c:pt idx="29">
                  <c:v>36869.331864012143</c:v>
                </c:pt>
                <c:pt idx="30">
                  <c:v>35940.09039341419</c:v>
                </c:pt>
                <c:pt idx="31">
                  <c:v>35026.100599822908</c:v>
                </c:pt>
                <c:pt idx="32">
                  <c:v>34130.19200830497</c:v>
                </c:pt>
                <c:pt idx="33">
                  <c:v>33254.552247087267</c:v>
                </c:pt>
                <c:pt idx="34">
                  <c:v>32400.832472887778</c:v>
                </c:pt>
                <c:pt idx="35">
                  <c:v>31570.23705264254</c:v>
                </c:pt>
                <c:pt idx="36">
                  <c:v>30763.599464066992</c:v>
                </c:pt>
                <c:pt idx="37">
                  <c:v>29981.446333584841</c:v>
                </c:pt>
                <c:pt idx="38">
                  <c:v>29224.051365315274</c:v>
                </c:pt>
                <c:pt idx="39">
                  <c:v>28491.480706811031</c:v>
                </c:pt>
                <c:pt idx="40">
                  <c:v>27783.631085397617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27-403B-883E-B595B53E85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 - Laggards'!$P$2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'Low - Laggards'!$P$3:$P$43</c:f>
              <c:numCache>
                <c:formatCode>0%</c:formatCode>
                <c:ptCount val="41"/>
                <c:pt idx="0">
                  <c:v>0.99655254551526806</c:v>
                </c:pt>
                <c:pt idx="1">
                  <c:v>0.99655101313932981</c:v>
                </c:pt>
                <c:pt idx="2">
                  <c:v>0.99654922110754662</c:v>
                </c:pt>
                <c:pt idx="3">
                  <c:v>0.99654708311860773</c:v>
                </c:pt>
                <c:pt idx="4">
                  <c:v>0.9965444720797354</c:v>
                </c:pt>
                <c:pt idx="5">
                  <c:v>0.99654119706596878</c:v>
                </c:pt>
                <c:pt idx="6">
                  <c:v>0.99653696634536237</c:v>
                </c:pt>
                <c:pt idx="7">
                  <c:v>0.99653132870557382</c:v>
                </c:pt>
                <c:pt idx="8">
                  <c:v>0.99652358278561282</c:v>
                </c:pt>
                <c:pt idx="9">
                  <c:v>0.99651264338963896</c:v>
                </c:pt>
                <c:pt idx="10">
                  <c:v>0.9964968582368019</c:v>
                </c:pt>
                <c:pt idx="11">
                  <c:v>0.99647378170853118</c:v>
                </c:pt>
                <c:pt idx="12">
                  <c:v>0.99643993221049687</c:v>
                </c:pt>
                <c:pt idx="13">
                  <c:v>0.99639057409211162</c:v>
                </c:pt>
                <c:pt idx="14">
                  <c:v>0.99631955388440629</c:v>
                </c:pt>
                <c:pt idx="15">
                  <c:v>0.99621917676463634</c:v>
                </c:pt>
                <c:pt idx="16">
                  <c:v>0.99608005458449944</c:v>
                </c:pt>
                <c:pt idx="17">
                  <c:v>0.99589082797116868</c:v>
                </c:pt>
                <c:pt idx="18">
                  <c:v>0.99563767904495049</c:v>
                </c:pt>
                <c:pt idx="19">
                  <c:v>0.99530359606798846</c:v>
                </c:pt>
                <c:pt idx="20">
                  <c:v>0.99486740895716441</c:v>
                </c:pt>
                <c:pt idx="21">
                  <c:v>0.99430268568153446</c:v>
                </c:pt>
                <c:pt idx="22">
                  <c:v>0.99357668464009608</c:v>
                </c:pt>
                <c:pt idx="23">
                  <c:v>0.99264971786218414</c:v>
                </c:pt>
                <c:pt idx="24">
                  <c:v>0.99147547717733653</c:v>
                </c:pt>
                <c:pt idx="25">
                  <c:v>0.99000299543216064</c:v>
                </c:pt>
                <c:pt idx="26">
                  <c:v>0.98818068659854974</c:v>
                </c:pt>
                <c:pt idx="27">
                  <c:v>0.9859619634741843</c:v>
                </c:pt>
                <c:pt idx="28">
                  <c:v>0.98331017330660775</c:v>
                </c:pt>
                <c:pt idx="29">
                  <c:v>0.98019886835370595</c:v>
                </c:pt>
                <c:pt idx="30">
                  <c:v>0.97660376346863254</c:v>
                </c:pt>
                <c:pt idx="31">
                  <c:v>0.97248691585099756</c:v>
                </c:pt>
                <c:pt idx="32">
                  <c:v>0.96778057505594184</c:v>
                </c:pt>
                <c:pt idx="33">
                  <c:v>0.96238275286649178</c:v>
                </c:pt>
                <c:pt idx="34">
                  <c:v>0.95617234516576532</c:v>
                </c:pt>
                <c:pt idx="35">
                  <c:v>0.94903629544357759</c:v>
                </c:pt>
                <c:pt idx="36">
                  <c:v>0.94088789044878152</c:v>
                </c:pt>
                <c:pt idx="37">
                  <c:v>0.93166800876062839</c:v>
                </c:pt>
                <c:pt idx="38">
                  <c:v>0.92134330360876959</c:v>
                </c:pt>
                <c:pt idx="39">
                  <c:v>0.90990863721796345</c:v>
                </c:pt>
                <c:pt idx="40">
                  <c:v>0.89738982902342379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57-4947-8006-E2B5461D2965}"/>
            </c:ext>
          </c:extLst>
        </c:ser>
        <c:ser>
          <c:idx val="1"/>
          <c:order val="1"/>
          <c:tx>
            <c:strRef>
              <c:f>'Low - Laggards'!$Q$2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'Low - Laggards'!$Q$3:$Q$43</c:f>
              <c:numCache>
                <c:formatCode>0%</c:formatCode>
                <c:ptCount val="41"/>
                <c:pt idx="0">
                  <c:v>3.4474544847319299E-3</c:v>
                </c:pt>
                <c:pt idx="1">
                  <c:v>3.4489868606700975E-3</c:v>
                </c:pt>
                <c:pt idx="2">
                  <c:v>3.4507788924533849E-3</c:v>
                </c:pt>
                <c:pt idx="3">
                  <c:v>3.4529168813922876E-3</c:v>
                </c:pt>
                <c:pt idx="4">
                  <c:v>3.4555279202645819E-3</c:v>
                </c:pt>
                <c:pt idx="5">
                  <c:v>3.4588029340312555E-3</c:v>
                </c:pt>
                <c:pt idx="6">
                  <c:v>3.463033654637663E-3</c:v>
                </c:pt>
                <c:pt idx="7">
                  <c:v>3.4686712944262204E-3</c:v>
                </c:pt>
                <c:pt idx="8">
                  <c:v>3.4764172143872275E-3</c:v>
                </c:pt>
                <c:pt idx="9">
                  <c:v>3.4873566103609936E-3</c:v>
                </c:pt>
                <c:pt idx="10">
                  <c:v>3.5031417631981388E-3</c:v>
                </c:pt>
                <c:pt idx="11">
                  <c:v>3.5262182914688575E-3</c:v>
                </c:pt>
                <c:pt idx="12">
                  <c:v>3.5600677895031253E-3</c:v>
                </c:pt>
                <c:pt idx="13">
                  <c:v>3.6094259078884657E-3</c:v>
                </c:pt>
                <c:pt idx="14">
                  <c:v>3.6804461155936063E-3</c:v>
                </c:pt>
                <c:pt idx="15">
                  <c:v>3.7808232353636782E-3</c:v>
                </c:pt>
                <c:pt idx="16">
                  <c:v>3.9199454155006445E-3</c:v>
                </c:pt>
                <c:pt idx="17">
                  <c:v>4.1091720288313422E-3</c:v>
                </c:pt>
                <c:pt idx="18">
                  <c:v>4.3623209550494842E-3</c:v>
                </c:pt>
                <c:pt idx="19">
                  <c:v>4.6964039320115834E-3</c:v>
                </c:pt>
                <c:pt idx="20">
                  <c:v>5.1325910428354988E-3</c:v>
                </c:pt>
                <c:pt idx="21">
                  <c:v>5.69731431846559E-3</c:v>
                </c:pt>
                <c:pt idx="22">
                  <c:v>6.4233153599039501E-3</c:v>
                </c:pt>
                <c:pt idx="23">
                  <c:v>7.3502821378158998E-3</c:v>
                </c:pt>
                <c:pt idx="24">
                  <c:v>8.5245228226634474E-3</c:v>
                </c:pt>
                <c:pt idx="25">
                  <c:v>9.9970045678394043E-3</c:v>
                </c:pt>
                <c:pt idx="26">
                  <c:v>1.1819313401450282E-2</c:v>
                </c:pt>
                <c:pt idx="27">
                  <c:v>1.4038036525815756E-2</c:v>
                </c:pt>
                <c:pt idx="28">
                  <c:v>1.6689826693392279E-2</c:v>
                </c:pt>
                <c:pt idx="29">
                  <c:v>1.9801131646294039E-2</c:v>
                </c:pt>
                <c:pt idx="30">
                  <c:v>2.3396236531367385E-2</c:v>
                </c:pt>
                <c:pt idx="31">
                  <c:v>2.7513084149002356E-2</c:v>
                </c:pt>
                <c:pt idx="32">
                  <c:v>3.2219424944058217E-2</c:v>
                </c:pt>
                <c:pt idx="33">
                  <c:v>3.7617247133508176E-2</c:v>
                </c:pt>
                <c:pt idx="34">
                  <c:v>4.3827654834234619E-2</c:v>
                </c:pt>
                <c:pt idx="35">
                  <c:v>5.0963704556422365E-2</c:v>
                </c:pt>
                <c:pt idx="36">
                  <c:v>5.9112109551218595E-2</c:v>
                </c:pt>
                <c:pt idx="37">
                  <c:v>6.8331991239371587E-2</c:v>
                </c:pt>
                <c:pt idx="38">
                  <c:v>7.8656696391230338E-2</c:v>
                </c:pt>
                <c:pt idx="39">
                  <c:v>9.0091362782036513E-2</c:v>
                </c:pt>
                <c:pt idx="40">
                  <c:v>0.10261017097657618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57-4947-8006-E2B5461D2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Saturation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'Total market'!$AD$2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market'!$AD$3:$AD$43</c:f>
              <c:numCache>
                <c:formatCode>0%</c:formatCode>
                <c:ptCount val="41"/>
                <c:pt idx="0">
                  <c:v>2E-3</c:v>
                </c:pt>
                <c:pt idx="1">
                  <c:v>3.990750566176684E-3</c:v>
                </c:pt>
                <c:pt idx="2">
                  <c:v>7.758317792861953E-3</c:v>
                </c:pt>
                <c:pt idx="3">
                  <c:v>1.4045074488140024E-2</c:v>
                </c:pt>
                <c:pt idx="4">
                  <c:v>2.3479435055704614E-2</c:v>
                </c:pt>
                <c:pt idx="5">
                  <c:v>3.6654908576177793E-2</c:v>
                </c:pt>
                <c:pt idx="6">
                  <c:v>5.4282310486278379E-2</c:v>
                </c:pt>
                <c:pt idx="7">
                  <c:v>7.7239057095151664E-2</c:v>
                </c:pt>
                <c:pt idx="8">
                  <c:v>0.10636436934401274</c:v>
                </c:pt>
                <c:pt idx="9">
                  <c:v>0.14189252429934127</c:v>
                </c:pt>
                <c:pt idx="10">
                  <c:v>0.18267159495829069</c:v>
                </c:pt>
                <c:pt idx="11">
                  <c:v>0.22601153707821611</c:v>
                </c:pt>
                <c:pt idx="12">
                  <c:v>0.26886728915044478</c:v>
                </c:pt>
                <c:pt idx="13">
                  <c:v>0.30932700995587203</c:v>
                </c:pt>
                <c:pt idx="14">
                  <c:v>0.34679451067359857</c:v>
                </c:pt>
                <c:pt idx="15">
                  <c:v>0.38126395917379874</c:v>
                </c:pt>
                <c:pt idx="16">
                  <c:v>0.41287730141887347</c:v>
                </c:pt>
                <c:pt idx="17">
                  <c:v>0.44181940167198303</c:v>
                </c:pt>
                <c:pt idx="18">
                  <c:v>0.46829050300713171</c:v>
                </c:pt>
                <c:pt idx="19">
                  <c:v>0.49249207192700895</c:v>
                </c:pt>
                <c:pt idx="20">
                  <c:v>0.51461881637428963</c:v>
                </c:pt>
                <c:pt idx="21">
                  <c:v>0.53485440398673711</c:v>
                </c:pt>
                <c:pt idx="22">
                  <c:v>0.55336942458483351</c:v>
                </c:pt>
                <c:pt idx="23">
                  <c:v>0.5703207082555839</c:v>
                </c:pt>
                <c:pt idx="24">
                  <c:v>0.58585144853508342</c:v>
                </c:pt>
                <c:pt idx="25">
                  <c:v>0.60009178673592345</c:v>
                </c:pt>
                <c:pt idx="26">
                  <c:v>0.61315964203339457</c:v>
                </c:pt>
                <c:pt idx="27">
                  <c:v>0.62516165307868021</c:v>
                </c:pt>
                <c:pt idx="28">
                  <c:v>0.63619414861710832</c:v>
                </c:pt>
                <c:pt idx="29">
                  <c:v>0.64634409770297963</c:v>
                </c:pt>
                <c:pt idx="30">
                  <c:v>0.65569001131613047</c:v>
                </c:pt>
                <c:pt idx="31">
                  <c:v>0.66430278071085869</c:v>
                </c:pt>
                <c:pt idx="32">
                  <c:v>0.67224644635498165</c:v>
                </c:pt>
                <c:pt idx="33">
                  <c:v>0.67957889658471027</c:v>
                </c:pt>
                <c:pt idx="34">
                  <c:v>0.68635249824498423</c:v>
                </c:pt>
                <c:pt idx="35">
                  <c:v>0.6926146633510496</c:v>
                </c:pt>
                <c:pt idx="36">
                  <c:v>0.69840835668789181</c:v>
                </c:pt>
                <c:pt idx="37">
                  <c:v>0.70377254958529611</c:v>
                </c:pt>
                <c:pt idx="38">
                  <c:v>0.70874262508284158</c:v>
                </c:pt>
                <c:pt idx="39">
                  <c:v>0.71335073947244665</c:v>
                </c:pt>
                <c:pt idx="40">
                  <c:v>0.71762614486836984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1A-4CCB-A29F-DE9D1B50FC3B}"/>
            </c:ext>
          </c:extLst>
        </c:ser>
        <c:ser>
          <c:idx val="1"/>
          <c:order val="1"/>
          <c:tx>
            <c:strRef>
              <c:f>'Total market'!$AE$2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market'!$AE$3:$AE$43</c:f>
              <c:numCache>
                <c:formatCode>0%</c:formatCode>
                <c:ptCount val="41"/>
                <c:pt idx="0">
                  <c:v>2E-3</c:v>
                </c:pt>
                <c:pt idx="1">
                  <c:v>3.7934449324674717E-3</c:v>
                </c:pt>
                <c:pt idx="2">
                  <c:v>6.8501954471752759E-3</c:v>
                </c:pt>
                <c:pt idx="3">
                  <c:v>1.1406031324033054E-2</c:v>
                </c:pt>
                <c:pt idx="4">
                  <c:v>1.7466530036876097E-2</c:v>
                </c:pt>
                <c:pt idx="5">
                  <c:v>2.4866004453807555E-2</c:v>
                </c:pt>
                <c:pt idx="6">
                  <c:v>3.3363980997950481E-2</c:v>
                </c:pt>
                <c:pt idx="7">
                  <c:v>4.2720171806905252E-2</c:v>
                </c:pt>
                <c:pt idx="8">
                  <c:v>5.2740634706489202E-2</c:v>
                </c:pt>
                <c:pt idx="9">
                  <c:v>6.3306952739879005E-2</c:v>
                </c:pt>
                <c:pt idx="10">
                  <c:v>7.4401295207564569E-2</c:v>
                </c:pt>
                <c:pt idx="11">
                  <c:v>8.6137026049178084E-2</c:v>
                </c:pt>
                <c:pt idx="12">
                  <c:v>9.8800429996148617E-2</c:v>
                </c:pt>
                <c:pt idx="13">
                  <c:v>0.11290191404028356</c:v>
                </c:pt>
                <c:pt idx="14">
                  <c:v>0.12921868383075691</c:v>
                </c:pt>
                <c:pt idx="15">
                  <c:v>0.14877617778982019</c:v>
                </c:pt>
                <c:pt idx="16">
                  <c:v>0.17266525773924762</c:v>
                </c:pt>
                <c:pt idx="17">
                  <c:v>0.20159997318563411</c:v>
                </c:pt>
                <c:pt idx="18">
                  <c:v>0.23535038262663641</c:v>
                </c:pt>
                <c:pt idx="19">
                  <c:v>0.2725332474708726</c:v>
                </c:pt>
                <c:pt idx="20">
                  <c:v>0.31108234634217447</c:v>
                </c:pt>
                <c:pt idx="21">
                  <c:v>0.34904040194594493</c:v>
                </c:pt>
                <c:pt idx="22">
                  <c:v>0.38508032787604463</c:v>
                </c:pt>
                <c:pt idx="23">
                  <c:v>0.41856738983023573</c:v>
                </c:pt>
                <c:pt idx="24">
                  <c:v>0.44935143923628557</c:v>
                </c:pt>
                <c:pt idx="25">
                  <c:v>0.47752798320674872</c:v>
                </c:pt>
                <c:pt idx="26">
                  <c:v>0.50328230115410444</c:v>
                </c:pt>
                <c:pt idx="27">
                  <c:v>0.52681801684131691</c:v>
                </c:pt>
                <c:pt idx="28">
                  <c:v>0.54833253938712845</c:v>
                </c:pt>
                <c:pt idx="29">
                  <c:v>0.56801027902486179</c:v>
                </c:pt>
                <c:pt idx="30">
                  <c:v>0.58602105228345858</c:v>
                </c:pt>
                <c:pt idx="31">
                  <c:v>0.60251999224536779</c:v>
                </c:pt>
                <c:pt idx="32">
                  <c:v>0.61764806385450111</c:v>
                </c:pt>
                <c:pt idx="33">
                  <c:v>0.6315328887035121</c:v>
                </c:pt>
                <c:pt idx="34">
                  <c:v>0.64428972233311088</c:v>
                </c:pt>
                <c:pt idx="35">
                  <c:v>0.65602248690426046</c:v>
                </c:pt>
                <c:pt idx="36">
                  <c:v>0.66682479911629811</c:v>
                </c:pt>
                <c:pt idx="37">
                  <c:v>0.67678095737730393</c:v>
                </c:pt>
                <c:pt idx="38">
                  <c:v>0.6859668680022698</c:v>
                </c:pt>
                <c:pt idx="39">
                  <c:v>0.69445090045645574</c:v>
                </c:pt>
                <c:pt idx="40">
                  <c:v>0.70229466822611397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1A-4CCB-A29F-DE9D1B50FC3B}"/>
            </c:ext>
          </c:extLst>
        </c:ser>
        <c:ser>
          <c:idx val="2"/>
          <c:order val="2"/>
          <c:tx>
            <c:strRef>
              <c:f>'Total market'!$AF$2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market'!$AF$3:$AF$43</c:f>
              <c:numCache>
                <c:formatCode>0%</c:formatCode>
                <c:ptCount val="41"/>
                <c:pt idx="0">
                  <c:v>2.0592783505154638E-3</c:v>
                </c:pt>
                <c:pt idx="1">
                  <c:v>4.1627292022944915E-3</c:v>
                </c:pt>
                <c:pt idx="2">
                  <c:v>7.8439423188437982E-3</c:v>
                </c:pt>
                <c:pt idx="3">
                  <c:v>1.3196894161990847E-2</c:v>
                </c:pt>
                <c:pt idx="4">
                  <c:v>2.0040839139209482E-2</c:v>
                </c:pt>
                <c:pt idx="5">
                  <c:v>2.8075599102257476E-2</c:v>
                </c:pt>
                <c:pt idx="6">
                  <c:v>3.6982134486818856E-2</c:v>
                </c:pt>
                <c:pt idx="7">
                  <c:v>4.6472369632080152E-2</c:v>
                </c:pt>
                <c:pt idx="8">
                  <c:v>5.6308449657579696E-2</c:v>
                </c:pt>
                <c:pt idx="9">
                  <c:v>6.6306985745551467E-2</c:v>
                </c:pt>
                <c:pt idx="10">
                  <c:v>7.633771897147805E-2</c:v>
                </c:pt>
                <c:pt idx="11">
                  <c:v>8.6321681264396072E-2</c:v>
                </c:pt>
                <c:pt idx="12">
                  <c:v>9.6231287623772949E-2</c:v>
                </c:pt>
                <c:pt idx="13">
                  <c:v>0.10609314943124579</c:v>
                </c:pt>
                <c:pt idx="14">
                  <c:v>0.11599324411885389</c:v>
                </c:pt>
                <c:pt idx="15">
                  <c:v>0.12608330552361932</c:v>
                </c:pt>
                <c:pt idx="16">
                  <c:v>0.13658701334914367</c:v>
                </c:pt>
                <c:pt idx="17">
                  <c:v>0.14780463477328418</c:v>
                </c:pt>
                <c:pt idx="18">
                  <c:v>0.16011460046039841</c:v>
                </c:pt>
                <c:pt idx="19">
                  <c:v>0.17396922017616948</c:v>
                </c:pt>
                <c:pt idx="20">
                  <c:v>0.18987882937866324</c:v>
                </c:pt>
                <c:pt idx="21">
                  <c:v>0.20837477911141078</c:v>
                </c:pt>
                <c:pt idx="22">
                  <c:v>0.22994015047389746</c:v>
                </c:pt>
                <c:pt idx="23">
                  <c:v>0.25490480985480435</c:v>
                </c:pt>
                <c:pt idx="24">
                  <c:v>0.28332415380499454</c:v>
                </c:pt>
                <c:pt idx="25">
                  <c:v>0.31488888052669672</c:v>
                </c:pt>
                <c:pt idx="26">
                  <c:v>0.34891679088124317</c:v>
                </c:pt>
                <c:pt idx="27">
                  <c:v>0.38444141171092888</c:v>
                </c:pt>
                <c:pt idx="28">
                  <c:v>0.42036512752469879</c:v>
                </c:pt>
                <c:pt idx="29">
                  <c:v>0.45562417662419108</c:v>
                </c:pt>
                <c:pt idx="30">
                  <c:v>0.48932263538875032</c:v>
                </c:pt>
                <c:pt idx="31">
                  <c:v>0.52081426917543228</c:v>
                </c:pt>
                <c:pt idx="32">
                  <c:v>0.54972976596528589</c:v>
                </c:pt>
                <c:pt idx="33">
                  <c:v>0.57595637932658739</c:v>
                </c:pt>
                <c:pt idx="34">
                  <c:v>0.59958024293142098</c:v>
                </c:pt>
                <c:pt idx="35">
                  <c:v>0.62080658132122624</c:v>
                </c:pt>
                <c:pt idx="36">
                  <c:v>0.63988249029947042</c:v>
                </c:pt>
                <c:pt idx="37">
                  <c:v>0.65704778634163186</c:v>
                </c:pt>
                <c:pt idx="38">
                  <c:v>0.6725182614259313</c:v>
                </c:pt>
                <c:pt idx="39">
                  <c:v>0.68648490428459219</c:v>
                </c:pt>
                <c:pt idx="40">
                  <c:v>0.69911631357828319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1A-4CCB-A29F-DE9D1B50FC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7727151"/>
        <c:axId val="1777158687"/>
      </c:lineChart>
      <c:catAx>
        <c:axId val="2047727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7158687"/>
        <c:crosses val="autoZero"/>
        <c:auto val="1"/>
        <c:lblAlgn val="ctr"/>
        <c:lblOffset val="100"/>
        <c:noMultiLvlLbl val="0"/>
      </c:catAx>
      <c:valAx>
        <c:axId val="177715868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7727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'Low - Laggards'!$M$2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'Low - Laggards'!$M$3:$M$43</c:f>
              <c:numCache>
                <c:formatCode>0</c:formatCode>
                <c:ptCount val="41"/>
                <c:pt idx="0">
                  <c:v>55</c:v>
                </c:pt>
                <c:pt idx="1">
                  <c:v>55.007963587785547</c:v>
                </c:pt>
                <c:pt idx="2">
                  <c:v>55.016754896932348</c:v>
                </c:pt>
                <c:pt idx="3">
                  <c:v>55.026540266048443</c:v>
                </c:pt>
                <c:pt idx="4">
                  <c:v>55.03754675785985</c:v>
                </c:pt>
                <c:pt idx="5">
                  <c:v>55.050091756178524</c:v>
                </c:pt>
                <c:pt idx="6">
                  <c:v>55.064629515594604</c:v>
                </c:pt>
                <c:pt idx="7">
                  <c:v>55.081824963525008</c:v>
                </c:pt>
                <c:pt idx="8">
                  <c:v>55.102670750889736</c:v>
                </c:pt>
                <c:pt idx="9">
                  <c:v>55.128670984855027</c:v>
                </c:pt>
                <c:pt idx="10">
                  <c:v>55.162122723901071</c:v>
                </c:pt>
                <c:pt idx="11">
                  <c:v>55.206529998264529</c:v>
                </c:pt>
                <c:pt idx="12">
                  <c:v>55.267178131526386</c:v>
                </c:pt>
                <c:pt idx="13">
                  <c:v>55.351873456552568</c:v>
                </c:pt>
                <c:pt idx="14">
                  <c:v>55.471820510035712</c:v>
                </c:pt>
                <c:pt idx="15">
                  <c:v>55.642586377008811</c:v>
                </c:pt>
                <c:pt idx="16">
                  <c:v>55.885115646449307</c:v>
                </c:pt>
                <c:pt idx="17">
                  <c:v>56.226816196527359</c:v>
                </c:pt>
                <c:pt idx="18">
                  <c:v>56.702813009766061</c:v>
                </c:pt>
                <c:pt idx="19">
                  <c:v>57.357529123317342</c:v>
                </c:pt>
                <c:pt idx="20">
                  <c:v>58.246775812760745</c:v>
                </c:pt>
                <c:pt idx="21">
                  <c:v>59.440509856391103</c:v>
                </c:pt>
                <c:pt idx="22">
                  <c:v>61.026335818344023</c:v>
                </c:pt>
                <c:pt idx="23">
                  <c:v>63.113671315349976</c:v>
                </c:pt>
                <c:pt idx="24">
                  <c:v>65.838213459835202</c:v>
                </c:pt>
                <c:pt idx="25">
                  <c:v>69.365921044974201</c:v>
                </c:pt>
                <c:pt idx="26">
                  <c:v>73.895228646997012</c:v>
                </c:pt>
                <c:pt idx="27">
                  <c:v>79.655917935807395</c:v>
                </c:pt>
                <c:pt idx="28">
                  <c:v>86.903551259669626</c:v>
                </c:pt>
                <c:pt idx="29">
                  <c:v>95.910235051399965</c:v>
                </c:pt>
                <c:pt idx="30">
                  <c:v>106.95562861586521</c:v>
                </c:pt>
                <c:pt idx="31">
                  <c:v>120.32483641016586</c:v>
                </c:pt>
                <c:pt idx="32">
                  <c:v>136.31906190885945</c:v>
                </c:pt>
                <c:pt idx="33">
                  <c:v>155.27864876866306</c:v>
                </c:pt>
                <c:pt idx="34">
                  <c:v>177.60851403703646</c:v>
                </c:pt>
                <c:pt idx="35">
                  <c:v>203.79021220257232</c:v>
                </c:pt>
                <c:pt idx="36">
                  <c:v>234.3716652375816</c:v>
                </c:pt>
                <c:pt idx="37">
                  <c:v>269.94276961667742</c:v>
                </c:pt>
                <c:pt idx="38">
                  <c:v>311.11122412734079</c:v>
                </c:pt>
                <c:pt idx="39">
                  <c:v>358.48102003395803</c:v>
                </c:pt>
                <c:pt idx="40">
                  <c:v>412.63005925788934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5C-4071-8CB3-74DFEE116D4D}"/>
            </c:ext>
          </c:extLst>
        </c:ser>
        <c:ser>
          <c:idx val="0"/>
          <c:order val="1"/>
          <c:tx>
            <c:strRef>
              <c:f>'Low - Laggards'!$L$2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'Low - Laggards'!$L$3:$L$43</c:f>
              <c:numCache>
                <c:formatCode>0</c:formatCode>
                <c:ptCount val="41"/>
                <c:pt idx="0">
                  <c:v>15945</c:v>
                </c:pt>
                <c:pt idx="1">
                  <c:v>15944.992036412215</c:v>
                </c:pt>
                <c:pt idx="2">
                  <c:v>15944.983245103069</c:v>
                </c:pt>
                <c:pt idx="3">
                  <c:v>15944.973459733952</c:v>
                </c:pt>
                <c:pt idx="4">
                  <c:v>15944.96245324214</c:v>
                </c:pt>
                <c:pt idx="5">
                  <c:v>15944.949908243821</c:v>
                </c:pt>
                <c:pt idx="6">
                  <c:v>15944.935370484405</c:v>
                </c:pt>
                <c:pt idx="7">
                  <c:v>15944.918175036473</c:v>
                </c:pt>
                <c:pt idx="8">
                  <c:v>15944.897329249108</c:v>
                </c:pt>
                <c:pt idx="9">
                  <c:v>15944.871329015143</c:v>
                </c:pt>
                <c:pt idx="10">
                  <c:v>15944.837877276097</c:v>
                </c:pt>
                <c:pt idx="11">
                  <c:v>15944.793470001732</c:v>
                </c:pt>
                <c:pt idx="12">
                  <c:v>15944.732821868469</c:v>
                </c:pt>
                <c:pt idx="13">
                  <c:v>15944.648126543441</c:v>
                </c:pt>
                <c:pt idx="14">
                  <c:v>15944.528179489958</c:v>
                </c:pt>
                <c:pt idx="15">
                  <c:v>15944.357413622985</c:v>
                </c:pt>
                <c:pt idx="16">
                  <c:v>15944.114884353545</c:v>
                </c:pt>
                <c:pt idx="17">
                  <c:v>15943.773183803467</c:v>
                </c:pt>
                <c:pt idx="18">
                  <c:v>15943.297186990229</c:v>
                </c:pt>
                <c:pt idx="19">
                  <c:v>15942.642470876677</c:v>
                </c:pt>
                <c:pt idx="20">
                  <c:v>15941.753224187234</c:v>
                </c:pt>
                <c:pt idx="21">
                  <c:v>15940.559490143603</c:v>
                </c:pt>
                <c:pt idx="22">
                  <c:v>15938.973664181651</c:v>
                </c:pt>
                <c:pt idx="23">
                  <c:v>15936.886328684644</c:v>
                </c:pt>
                <c:pt idx="24">
                  <c:v>15934.161786540159</c:v>
                </c:pt>
                <c:pt idx="25">
                  <c:v>15930.63407895502</c:v>
                </c:pt>
                <c:pt idx="26">
                  <c:v>15926.104771352997</c:v>
                </c:pt>
                <c:pt idx="27">
                  <c:v>15920.344082064186</c:v>
                </c:pt>
                <c:pt idx="28">
                  <c:v>15913.096448740325</c:v>
                </c:pt>
                <c:pt idx="29">
                  <c:v>15904.089764948596</c:v>
                </c:pt>
                <c:pt idx="30">
                  <c:v>15893.044371384132</c:v>
                </c:pt>
                <c:pt idx="31">
                  <c:v>15879.675163589833</c:v>
                </c:pt>
                <c:pt idx="32">
                  <c:v>15863.68093809114</c:v>
                </c:pt>
                <c:pt idx="33">
                  <c:v>15844.721351231337</c:v>
                </c:pt>
                <c:pt idx="34">
                  <c:v>15822.391485962964</c:v>
                </c:pt>
                <c:pt idx="35">
                  <c:v>15796.209787797427</c:v>
                </c:pt>
                <c:pt idx="36">
                  <c:v>15765.628334762418</c:v>
                </c:pt>
                <c:pt idx="37">
                  <c:v>15730.057230383323</c:v>
                </c:pt>
                <c:pt idx="38">
                  <c:v>15688.88877587266</c:v>
                </c:pt>
                <c:pt idx="39">
                  <c:v>15641.518979966042</c:v>
                </c:pt>
                <c:pt idx="40">
                  <c:v>15587.36994074211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5C-4071-8CB3-74DFEE116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New tech installed base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'High-end market'!$C$2</c:f>
              <c:strCache>
                <c:ptCount val="1"/>
                <c:pt idx="0">
                  <c:v>Innovators cum. demand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market'!$C$3:$C$43</c:f>
              <c:numCache>
                <c:formatCode>0</c:formatCode>
                <c:ptCount val="41"/>
                <c:pt idx="0">
                  <c:v>1.5</c:v>
                </c:pt>
                <c:pt idx="1">
                  <c:v>1.550433962438988</c:v>
                </c:pt>
                <c:pt idx="2">
                  <c:v>1.7236996100735102</c:v>
                </c:pt>
                <c:pt idx="3">
                  <c:v>2.2509432531711071</c:v>
                </c:pt>
                <c:pt idx="4">
                  <c:v>3.9840396302052006</c:v>
                </c:pt>
                <c:pt idx="5">
                  <c:v>10.055387489704822</c:v>
                </c:pt>
                <c:pt idx="6">
                  <c:v>28.512878804068887</c:v>
                </c:pt>
                <c:pt idx="7">
                  <c:v>68.844430389847389</c:v>
                </c:pt>
                <c:pt idx="8">
                  <c:v>132.8454604643365</c:v>
                </c:pt>
                <c:pt idx="9">
                  <c:v>213.0776656669031</c:v>
                </c:pt>
                <c:pt idx="10">
                  <c:v>297.15872270631081</c:v>
                </c:pt>
                <c:pt idx="11">
                  <c:v>374.20162408980599</c:v>
                </c:pt>
                <c:pt idx="12">
                  <c:v>438.78795298364014</c:v>
                </c:pt>
                <c:pt idx="13">
                  <c:v>490.44904799590972</c:v>
                </c:pt>
                <c:pt idx="14">
                  <c:v>531.15577145489488</c:v>
                </c:pt>
                <c:pt idx="15">
                  <c:v>563.22069159852936</c:v>
                </c:pt>
                <c:pt idx="16">
                  <c:v>588.56123585132968</c:v>
                </c:pt>
                <c:pt idx="17">
                  <c:v>608.67302139995934</c:v>
                </c:pt>
                <c:pt idx="18">
                  <c:v>624.71196473573707</c:v>
                </c:pt>
                <c:pt idx="19">
                  <c:v>637.56882863884107</c:v>
                </c:pt>
                <c:pt idx="20">
                  <c:v>647.92963792265289</c:v>
                </c:pt>
                <c:pt idx="21">
                  <c:v>656.32330967871121</c:v>
                </c:pt>
                <c:pt idx="22">
                  <c:v>663.15861184950381</c:v>
                </c:pt>
                <c:pt idx="23">
                  <c:v>668.75255159343999</c:v>
                </c:pt>
                <c:pt idx="24">
                  <c:v>673.3520369319732</c:v>
                </c:pt>
                <c:pt idx="25">
                  <c:v>677.15033751086469</c:v>
                </c:pt>
                <c:pt idx="26">
                  <c:v>680.29956592712631</c:v>
                </c:pt>
                <c:pt idx="27">
                  <c:v>682.92013633365832</c:v>
                </c:pt>
                <c:pt idx="28">
                  <c:v>685.10793827931968</c:v>
                </c:pt>
                <c:pt idx="29">
                  <c:v>686.9397887102549</c:v>
                </c:pt>
                <c:pt idx="30">
                  <c:v>688.47758809524635</c:v>
                </c:pt>
                <c:pt idx="31">
                  <c:v>689.77150118569261</c:v>
                </c:pt>
                <c:pt idx="32">
                  <c:v>690.86240269556868</c:v>
                </c:pt>
                <c:pt idx="33">
                  <c:v>691.7837676861003</c:v>
                </c:pt>
                <c:pt idx="34">
                  <c:v>692.5631410974753</c:v>
                </c:pt>
                <c:pt idx="35">
                  <c:v>693.22328702899813</c:v>
                </c:pt>
                <c:pt idx="36">
                  <c:v>693.78309317424589</c:v>
                </c:pt>
                <c:pt idx="37">
                  <c:v>694.25828707962512</c:v>
                </c:pt>
                <c:pt idx="38">
                  <c:v>694.6620069566884</c:v>
                </c:pt>
                <c:pt idx="39">
                  <c:v>695.0052593992358</c:v>
                </c:pt>
                <c:pt idx="40">
                  <c:v>695.29728861159811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30-4903-A377-7E8273F1E480}"/>
            </c:ext>
          </c:extLst>
        </c:ser>
        <c:ser>
          <c:idx val="1"/>
          <c:order val="1"/>
          <c:tx>
            <c:strRef>
              <c:f>'High-end market'!$D$2</c:f>
              <c:strCache>
                <c:ptCount val="1"/>
                <c:pt idx="0">
                  <c:v>Early adopters cum. demand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market'!$D$3:$D$43</c:f>
              <c:numCache>
                <c:formatCode>0</c:formatCode>
                <c:ptCount val="41"/>
                <c:pt idx="0">
                  <c:v>27</c:v>
                </c:pt>
                <c:pt idx="1">
                  <c:v>66.884219245863406</c:v>
                </c:pt>
                <c:pt idx="2">
                  <c:v>154.78213840389495</c:v>
                </c:pt>
                <c:pt idx="3">
                  <c:v>313.36085245898846</c:v>
                </c:pt>
                <c:pt idx="4">
                  <c:v>558.11014424950361</c:v>
                </c:pt>
                <c:pt idx="5">
                  <c:v>901.50365970732787</c:v>
                </c:pt>
                <c:pt idx="6">
                  <c:v>1359.6303377823983</c:v>
                </c:pt>
                <c:pt idx="7">
                  <c:v>1953.2161866789788</c:v>
                </c:pt>
                <c:pt idx="8">
                  <c:v>2697.8147680435141</c:v>
                </c:pt>
                <c:pt idx="9">
                  <c:v>3581.4761776561359</c:v>
                </c:pt>
                <c:pt idx="10">
                  <c:v>4545.8042241663134</c:v>
                </c:pt>
                <c:pt idx="11">
                  <c:v>5501.2191033234076</c:v>
                </c:pt>
                <c:pt idx="12">
                  <c:v>6372.5280379445139</c:v>
                </c:pt>
                <c:pt idx="13">
                  <c:v>7128.4775374997853</c:v>
                </c:pt>
                <c:pt idx="14">
                  <c:v>7772.3991555257999</c:v>
                </c:pt>
                <c:pt idx="15">
                  <c:v>8318.8429776792909</c:v>
                </c:pt>
                <c:pt idx="16">
                  <c:v>8782.4337134917259</c:v>
                </c:pt>
                <c:pt idx="17">
                  <c:v>9175.9925649183897</c:v>
                </c:pt>
                <c:pt idx="18">
                  <c:v>9510.4980801572401</c:v>
                </c:pt>
                <c:pt idx="19">
                  <c:v>9795.2496618564874</c:v>
                </c:pt>
                <c:pt idx="20">
                  <c:v>10038.074007696141</c:v>
                </c:pt>
                <c:pt idx="21">
                  <c:v>10245.534062131259</c:v>
                </c:pt>
                <c:pt idx="22">
                  <c:v>10423.122813794347</c:v>
                </c:pt>
                <c:pt idx="23">
                  <c:v>10575.43507348823</c:v>
                </c:pt>
                <c:pt idx="24">
                  <c:v>10706.315725459397</c:v>
                </c:pt>
                <c:pt idx="25">
                  <c:v>10818.985529174646</c:v>
                </c:pt>
                <c:pt idx="26">
                  <c:v>10916.146687101911</c:v>
                </c:pt>
                <c:pt idx="27">
                  <c:v>11000.070774658629</c:v>
                </c:pt>
                <c:pt idx="28">
                  <c:v>11072.671620059175</c:v>
                </c:pt>
                <c:pt idx="29">
                  <c:v>11135.565525168653</c:v>
                </c:pt>
                <c:pt idx="30">
                  <c:v>11190.120943682097</c:v>
                </c:pt>
                <c:pt idx="31">
                  <c:v>11237.499439459682</c:v>
                </c:pt>
                <c:pt idx="32">
                  <c:v>11278.689466524713</c:v>
                </c:pt>
                <c:pt idx="33">
                  <c:v>11314.534257679285</c:v>
                </c:pt>
                <c:pt idx="34">
                  <c:v>11345.754886359813</c:v>
                </c:pt>
                <c:pt idx="35">
                  <c:v>11372.969376670571</c:v>
                </c:pt>
                <c:pt idx="36">
                  <c:v>11396.708577339674</c:v>
                </c:pt>
                <c:pt idx="37">
                  <c:v>11417.429383309882</c:v>
                </c:pt>
                <c:pt idx="38">
                  <c:v>11435.525780115506</c:v>
                </c:pt>
                <c:pt idx="39">
                  <c:v>11451.338097497477</c:v>
                </c:pt>
                <c:pt idx="40">
                  <c:v>11465.160786566146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30-4903-A377-7E8273F1E480}"/>
            </c:ext>
          </c:extLst>
        </c:ser>
        <c:ser>
          <c:idx val="2"/>
          <c:order val="2"/>
          <c:tx>
            <c:strRef>
              <c:f>'High-end market'!$E$2</c:f>
              <c:strCache>
                <c:ptCount val="1"/>
                <c:pt idx="0">
                  <c:v>Early majority cum. demand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market'!$E$3:$E$43</c:f>
              <c:numCache>
                <c:formatCode>0</c:formatCode>
                <c:ptCount val="41"/>
                <c:pt idx="0">
                  <c:v>136</c:v>
                </c:pt>
                <c:pt idx="1">
                  <c:v>339.43123900990452</c:v>
                </c:pt>
                <c:pt idx="2">
                  <c:v>753.71849690418856</c:v>
                </c:pt>
                <c:pt idx="3">
                  <c:v>1457.8177534953456</c:v>
                </c:pt>
                <c:pt idx="4">
                  <c:v>2503.300170542148</c:v>
                </c:pt>
                <c:pt idx="5">
                  <c:v>3928.6495613449406</c:v>
                </c:pt>
                <c:pt idx="6">
                  <c:v>5780.1134669551902</c:v>
                </c:pt>
                <c:pt idx="7">
                  <c:v>8119.011971393782</c:v>
                </c:pt>
                <c:pt idx="8">
                  <c:v>11001.020462781678</c:v>
                </c:pt>
                <c:pt idx="9">
                  <c:v>14416.12481359189</c:v>
                </c:pt>
                <c:pt idx="10">
                  <c:v>18214.714547608426</c:v>
                </c:pt>
                <c:pt idx="11">
                  <c:v>22111.495970905311</c:v>
                </c:pt>
                <c:pt idx="12">
                  <c:v>25817.685209342682</c:v>
                </c:pt>
                <c:pt idx="13">
                  <c:v>29176.425791718488</c:v>
                </c:pt>
                <c:pt idx="14">
                  <c:v>32161.369917176777</c:v>
                </c:pt>
                <c:pt idx="15">
                  <c:v>34798.422481514281</c:v>
                </c:pt>
                <c:pt idx="16">
                  <c:v>37122.483584766946</c:v>
                </c:pt>
                <c:pt idx="17">
                  <c:v>39168.144221349023</c:v>
                </c:pt>
                <c:pt idx="18">
                  <c:v>40967.819334964603</c:v>
                </c:pt>
                <c:pt idx="19">
                  <c:v>42551.065161827064</c:v>
                </c:pt>
                <c:pt idx="20">
                  <c:v>43944.381601930756</c:v>
                </c:pt>
                <c:pt idx="21">
                  <c:v>45171.271300400185</c:v>
                </c:pt>
                <c:pt idx="22">
                  <c:v>46252.429454469719</c:v>
                </c:pt>
                <c:pt idx="23">
                  <c:v>47205.992800753709</c:v>
                </c:pt>
                <c:pt idx="24">
                  <c:v>48047.807179025571</c:v>
                </c:pt>
                <c:pt idx="25">
                  <c:v>48791.691073860784</c:v>
                </c:pt>
                <c:pt idx="26">
                  <c:v>49449.683159327185</c:v>
                </c:pt>
                <c:pt idx="27">
                  <c:v>50032.268165557616</c:v>
                </c:pt>
                <c:pt idx="28">
                  <c:v>50548.579086617174</c:v>
                </c:pt>
                <c:pt idx="29">
                  <c:v>51006.575875500581</c:v>
                </c:pt>
                <c:pt idx="30">
                  <c:v>51413.201936641621</c:v>
                </c:pt>
                <c:pt idx="31">
                  <c:v>51774.52030386452</c:v>
                </c:pt>
                <c:pt idx="32">
                  <c:v>52095.831614883187</c:v>
                </c:pt>
                <c:pt idx="33">
                  <c:v>52381.77600776183</c:v>
                </c:pt>
                <c:pt idx="34">
                  <c:v>52636.420961403433</c:v>
                </c:pt>
                <c:pt idx="35">
                  <c:v>52863.336938058157</c:v>
                </c:pt>
                <c:pt idx="36">
                  <c:v>53065.662496129509</c:v>
                </c:pt>
                <c:pt idx="37">
                  <c:v>53246.160347317556</c:v>
                </c:pt>
                <c:pt idx="38">
                  <c:v>53407.265645559441</c:v>
                </c:pt>
                <c:pt idx="39">
                  <c:v>53551.127622818451</c:v>
                </c:pt>
                <c:pt idx="40">
                  <c:v>53679.645531488917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30-4903-A377-7E8273F1E480}"/>
            </c:ext>
          </c:extLst>
        </c:ser>
        <c:ser>
          <c:idx val="3"/>
          <c:order val="3"/>
          <c:tx>
            <c:strRef>
              <c:f>'High-end market'!$F$2</c:f>
              <c:strCache>
                <c:ptCount val="1"/>
                <c:pt idx="0">
                  <c:v>Late majority cum.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market'!$F$3:$F$43</c:f>
              <c:numCache>
                <c:formatCode>0</c:formatCode>
                <c:ptCount val="41"/>
                <c:pt idx="0">
                  <c:v>170</c:v>
                </c:pt>
                <c:pt idx="1">
                  <c:v>347.17737118907803</c:v>
                </c:pt>
                <c:pt idx="2">
                  <c:v>676.49003162564554</c:v>
                </c:pt>
                <c:pt idx="3">
                  <c:v>1226.9396333972609</c:v>
                </c:pt>
                <c:pt idx="4">
                  <c:v>2064.7237580015426</c:v>
                </c:pt>
                <c:pt idx="5">
                  <c:v>3252.4080916842804</c:v>
                </c:pt>
                <c:pt idx="6">
                  <c:v>4856.3016378868351</c:v>
                </c:pt>
                <c:pt idx="7">
                  <c:v>6952.0655634294717</c:v>
                </c:pt>
                <c:pt idx="8">
                  <c:v>9613.0786589166746</c:v>
                </c:pt>
                <c:pt idx="9">
                  <c:v>12864.181253678771</c:v>
                </c:pt>
                <c:pt idx="10">
                  <c:v>16608.645558601016</c:v>
                </c:pt>
                <c:pt idx="11">
                  <c:v>20604.181535921012</c:v>
                </c:pt>
                <c:pt idx="12">
                  <c:v>24565.999969655368</c:v>
                </c:pt>
                <c:pt idx="13">
                  <c:v>28308.873203412237</c:v>
                </c:pt>
                <c:pt idx="14">
                  <c:v>31769.611955204935</c:v>
                </c:pt>
                <c:pt idx="15">
                  <c:v>34942.191406825776</c:v>
                </c:pt>
                <c:pt idx="16">
                  <c:v>37836.765717756774</c:v>
                </c:pt>
                <c:pt idx="17">
                  <c:v>40469.249655981912</c:v>
                </c:pt>
                <c:pt idx="18">
                  <c:v>42858.166004768871</c:v>
                </c:pt>
                <c:pt idx="19">
                  <c:v>45022.911886146416</c:v>
                </c:pt>
                <c:pt idx="20">
                  <c:v>46982.723773789046</c:v>
                </c:pt>
                <c:pt idx="21">
                  <c:v>48756.073628736674</c:v>
                </c:pt>
                <c:pt idx="22">
                  <c:v>50360.335842506545</c:v>
                </c:pt>
                <c:pt idx="23">
                  <c:v>51811.625184602453</c:v>
                </c:pt>
                <c:pt idx="24">
                  <c:v>53124.742340074408</c:v>
                </c:pt>
                <c:pt idx="25">
                  <c:v>54313.186144157975</c:v>
                </c:pt>
                <c:pt idx="26">
                  <c:v>55389.205895450636</c:v>
                </c:pt>
                <c:pt idx="27">
                  <c:v>56363.876352503808</c:v>
                </c:pt>
                <c:pt idx="28">
                  <c:v>57247.184068922194</c:v>
                </c:pt>
                <c:pt idx="29">
                  <c:v>58048.117735087188</c:v>
                </c:pt>
                <c:pt idx="30">
                  <c:v>58774.757875768519</c:v>
                </c:pt>
                <c:pt idx="31">
                  <c:v>59434.363050175984</c:v>
                </c:pt>
                <c:pt idx="32">
                  <c:v>60033.450904754296</c:v>
                </c:pt>
                <c:pt idx="33">
                  <c:v>60577.873230639387</c:v>
                </c:pt>
                <c:pt idx="34">
                  <c:v>61072.884705223289</c:v>
                </c:pt>
                <c:pt idx="35">
                  <c:v>61523.205337427506</c:v>
                </c:pt>
                <c:pt idx="36">
                  <c:v>61933.076848356868</c:v>
                </c:pt>
                <c:pt idx="37">
                  <c:v>62306.313343847491</c:v>
                </c:pt>
                <c:pt idx="38">
                  <c:v>62646.346701319824</c:v>
                </c:pt>
                <c:pt idx="39">
                  <c:v>62956.267119943201</c:v>
                </c:pt>
                <c:pt idx="40">
                  <c:v>63238.859284055652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30-4903-A377-7E8273F1E480}"/>
            </c:ext>
          </c:extLst>
        </c:ser>
        <c:ser>
          <c:idx val="4"/>
          <c:order val="4"/>
          <c:tx>
            <c:strRef>
              <c:f>'High-end market'!$G$2</c:f>
              <c:strCache>
                <c:ptCount val="1"/>
                <c:pt idx="0">
                  <c:v>Laggards cum. demand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market'!$G$3:$G$43</c:f>
              <c:numCache>
                <c:formatCode>0</c:formatCode>
                <c:ptCount val="41"/>
                <c:pt idx="0">
                  <c:v>192</c:v>
                </c:pt>
                <c:pt idx="1">
                  <c:v>295.52182313872697</c:v>
                </c:pt>
                <c:pt idx="2">
                  <c:v>455.66279242710658</c:v>
                </c:pt>
                <c:pt idx="3">
                  <c:v>696.99667639809513</c:v>
                </c:pt>
                <c:pt idx="4">
                  <c:v>1050.8431659908413</c:v>
                </c:pt>
                <c:pt idx="5">
                  <c:v>1556.7879824525496</c:v>
                </c:pt>
                <c:pt idx="6">
                  <c:v>2265.2599140842913</c:v>
                </c:pt>
                <c:pt idx="7">
                  <c:v>3240.0436284066</c:v>
                </c:pt>
                <c:pt idx="8">
                  <c:v>4555.6608796051487</c:v>
                </c:pt>
                <c:pt idx="9">
                  <c:v>6278.3471112078805</c:v>
                </c:pt>
                <c:pt idx="10">
                  <c:v>8421.974319687959</c:v>
                </c:pt>
                <c:pt idx="11">
                  <c:v>10906.438901600854</c:v>
                </c:pt>
                <c:pt idx="12">
                  <c:v>13584.31269892839</c:v>
                </c:pt>
                <c:pt idx="13">
                  <c:v>16326.109790256902</c:v>
                </c:pt>
                <c:pt idx="14">
                  <c:v>19059.118135462417</c:v>
                </c:pt>
                <c:pt idx="15">
                  <c:v>21745.059694884636</c:v>
                </c:pt>
                <c:pt idx="16">
                  <c:v>24359.705346651659</c:v>
                </c:pt>
                <c:pt idx="17">
                  <c:v>26886.898026500246</c:v>
                </c:pt>
                <c:pt idx="18">
                  <c:v>29316.279532000983</c:v>
                </c:pt>
                <c:pt idx="19">
                  <c:v>31641.742396316295</c:v>
                </c:pt>
                <c:pt idx="20">
                  <c:v>33860.294389193143</c:v>
                </c:pt>
                <c:pt idx="21">
                  <c:v>35971.219548561683</c:v>
                </c:pt>
                <c:pt idx="22">
                  <c:v>37975.454299337318</c:v>
                </c:pt>
                <c:pt idx="23">
                  <c:v>39875.120837844639</c:v>
                </c:pt>
                <c:pt idx="24">
                  <c:v>41673.176545369337</c:v>
                </c:pt>
                <c:pt idx="25">
                  <c:v>43373.149773527577</c:v>
                </c:pt>
                <c:pt idx="26">
                  <c:v>44978.940457484256</c:v>
                </c:pt>
                <c:pt idx="27">
                  <c:v>46494.669743908853</c:v>
                </c:pt>
                <c:pt idx="28">
                  <c:v>47924.566909575879</c:v>
                </c:pt>
                <c:pt idx="29">
                  <c:v>49272.884795842714</c:v>
                </c:pt>
                <c:pt idx="30">
                  <c:v>50543.837134783869</c:v>
                </c:pt>
                <c:pt idx="31">
                  <c:v>51741.552727447677</c:v>
                </c:pt>
                <c:pt idx="32">
                  <c:v>52870.042614091159</c:v>
                </c:pt>
                <c:pt idx="33">
                  <c:v>53933.177262158395</c:v>
                </c:pt>
                <c:pt idx="34">
                  <c:v>54934.671468908098</c:v>
                </c:pt>
                <c:pt idx="35">
                  <c:v>55878.075187978575</c:v>
                </c:pt>
                <c:pt idx="36">
                  <c:v>56766.768883087228</c:v>
                </c:pt>
                <c:pt idx="37">
                  <c:v>57603.962316774654</c:v>
                </c:pt>
                <c:pt idx="38">
                  <c:v>58392.695919106591</c:v>
                </c:pt>
                <c:pt idx="39">
                  <c:v>59135.844066463207</c:v>
                </c:pt>
                <c:pt idx="40">
                  <c:v>59836.119745876043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30-4903-A377-7E8273F1E480}"/>
            </c:ext>
          </c:extLst>
        </c:ser>
        <c:ser>
          <c:idx val="5"/>
          <c:order val="5"/>
          <c:tx>
            <c:strRef>
              <c:f>'High-end market'!$H$2</c:f>
              <c:strCache>
                <c:ptCount val="1"/>
                <c:pt idx="0">
                  <c:v>New tech installed base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market'!$H$3:$H$43</c:f>
              <c:numCache>
                <c:formatCode>0</c:formatCode>
                <c:ptCount val="41"/>
                <c:pt idx="0">
                  <c:v>526.5</c:v>
                </c:pt>
                <c:pt idx="1">
                  <c:v>1050.565086546012</c:v>
                </c:pt>
                <c:pt idx="2">
                  <c:v>2042.377158970909</c:v>
                </c:pt>
                <c:pt idx="3">
                  <c:v>3697.3658590028613</c:v>
                </c:pt>
                <c:pt idx="4">
                  <c:v>6180.96127841424</c:v>
                </c:pt>
                <c:pt idx="5">
                  <c:v>9649.4046826788035</c:v>
                </c:pt>
                <c:pt idx="6">
                  <c:v>14289.818235512783</c:v>
                </c:pt>
                <c:pt idx="7">
                  <c:v>20333.181780298677</c:v>
                </c:pt>
                <c:pt idx="8">
                  <c:v>28000.420229811352</c:v>
                </c:pt>
                <c:pt idx="9">
                  <c:v>37353.207021801587</c:v>
                </c:pt>
                <c:pt idx="10">
                  <c:v>48088.297372770023</c:v>
                </c:pt>
                <c:pt idx="11">
                  <c:v>59497.537135840394</c:v>
                </c:pt>
                <c:pt idx="12">
                  <c:v>70779.313868854588</c:v>
                </c:pt>
                <c:pt idx="13">
                  <c:v>81430.335370883317</c:v>
                </c:pt>
                <c:pt idx="14">
                  <c:v>91293.654934824823</c:v>
                </c:pt>
                <c:pt idx="15">
                  <c:v>100367.73725250251</c:v>
                </c:pt>
                <c:pt idx="16">
                  <c:v>108689.94959851843</c:v>
                </c:pt>
                <c:pt idx="17">
                  <c:v>116308.95749014954</c:v>
                </c:pt>
                <c:pt idx="18">
                  <c:v>123277.47491662743</c:v>
                </c:pt>
                <c:pt idx="19">
                  <c:v>129648.5379347851</c:v>
                </c:pt>
                <c:pt idx="20">
                  <c:v>135473.40341053176</c:v>
                </c:pt>
                <c:pt idx="21">
                  <c:v>140800.42184950854</c:v>
                </c:pt>
                <c:pt idx="22">
                  <c:v>145674.50102195743</c:v>
                </c:pt>
                <c:pt idx="23">
                  <c:v>150136.92644828247</c:v>
                </c:pt>
                <c:pt idx="24">
                  <c:v>154225.3938268607</c:v>
                </c:pt>
                <c:pt idx="25">
                  <c:v>157974.16285823184</c:v>
                </c:pt>
                <c:pt idx="26">
                  <c:v>161414.27576529112</c:v>
                </c:pt>
                <c:pt idx="27">
                  <c:v>164573.80517296257</c:v>
                </c:pt>
                <c:pt idx="28">
                  <c:v>167478.10962345375</c:v>
                </c:pt>
                <c:pt idx="29">
                  <c:v>170150.0837203094</c:v>
                </c:pt>
                <c:pt idx="30">
                  <c:v>172610.39547897136</c:v>
                </c:pt>
                <c:pt idx="31">
                  <c:v>174877.70702213355</c:v>
                </c:pt>
                <c:pt idx="32">
                  <c:v>176968.87700294892</c:v>
                </c:pt>
                <c:pt idx="33">
                  <c:v>178899.14452592499</c:v>
                </c:pt>
                <c:pt idx="34">
                  <c:v>180682.29516299209</c:v>
                </c:pt>
                <c:pt idx="35">
                  <c:v>182330.8101271638</c:v>
                </c:pt>
                <c:pt idx="36">
                  <c:v>183855.99989808752</c:v>
                </c:pt>
                <c:pt idx="37">
                  <c:v>185268.1236783292</c:v>
                </c:pt>
                <c:pt idx="38">
                  <c:v>186576.49605305804</c:v>
                </c:pt>
                <c:pt idx="39">
                  <c:v>187789.58216612157</c:v>
                </c:pt>
                <c:pt idx="40">
                  <c:v>188915.08263659835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C30-4903-A377-7E8273F1E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9548384"/>
        <c:axId val="2050664288"/>
      </c:lineChart>
      <c:catAx>
        <c:axId val="20495483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50664288"/>
        <c:crosses val="autoZero"/>
        <c:auto val="1"/>
        <c:lblAlgn val="ctr"/>
        <c:lblOffset val="100"/>
        <c:noMultiLvlLbl val="0"/>
      </c:catAx>
      <c:valAx>
        <c:axId val="205066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9548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Demand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'High-end market'!$M$2</c:f>
              <c:strCache>
                <c:ptCount val="1"/>
                <c:pt idx="0">
                  <c:v>Innovators demand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market'!$M$3:$M$43</c:f>
              <c:numCache>
                <c:formatCode>0</c:formatCode>
                <c:ptCount val="41"/>
                <c:pt idx="0">
                  <c:v>0.42543396243898801</c:v>
                </c:pt>
                <c:pt idx="1">
                  <c:v>0.56087413824426924</c:v>
                </c:pt>
                <c:pt idx="2">
                  <c:v>0.9581685456159742</c:v>
                </c:pt>
                <c:pt idx="3">
                  <c:v>2.2958321903268701</c:v>
                </c:pt>
                <c:pt idx="4">
                  <c:v>7.0673577670509218</c:v>
                </c:pt>
                <c:pt idx="5">
                  <c:v>20.97133818679027</c:v>
                </c:pt>
                <c:pt idx="6">
                  <c:v>47.459771286795721</c:v>
                </c:pt>
                <c:pt idx="7">
                  <c:v>81.21213767195097</c:v>
                </c:pt>
                <c:pt idx="8">
                  <c:v>113.44357031865071</c:v>
                </c:pt>
                <c:pt idx="9">
                  <c:v>137.3504734561335</c:v>
                </c:pt>
                <c:pt idx="10">
                  <c:v>151.33258206007287</c:v>
                </c:pt>
                <c:pt idx="11">
                  <c:v>158.13673491628563</c:v>
                </c:pt>
                <c:pt idx="12">
                  <c:v>161.35808325817962</c:v>
                </c:pt>
                <c:pt idx="13">
                  <c:v>163.31898545796258</c:v>
                </c:pt>
                <c:pt idx="14">
                  <c:v>164.8538630073582</c:v>
                </c:pt>
                <c:pt idx="15">
                  <c:v>166.14571715243267</c:v>
                </c:pt>
                <c:pt idx="16">
                  <c:v>167.25209451146208</c:v>
                </c:pt>
                <c:pt idx="17">
                  <c:v>168.20719868576759</c:v>
                </c:pt>
                <c:pt idx="18">
                  <c:v>169.03485508703832</c:v>
                </c:pt>
                <c:pt idx="19">
                  <c:v>169.75301644352206</c:v>
                </c:pt>
                <c:pt idx="20">
                  <c:v>170.37608123672152</c:v>
                </c:pt>
                <c:pt idx="21">
                  <c:v>170.91612959047038</c:v>
                </c:pt>
                <c:pt idx="22">
                  <c:v>171.38359270631216</c:v>
                </c:pt>
                <c:pt idx="23">
                  <c:v>171.78762323689315</c:v>
                </c:pt>
                <c:pt idx="24">
                  <c:v>172.13630981188479</c:v>
                </c:pt>
                <c:pt idx="25">
                  <c:v>172.43681279397779</c:v>
                </c:pt>
                <c:pt idx="26">
                  <c:v>172.69546188831362</c:v>
                </c:pt>
                <c:pt idx="27">
                  <c:v>172.91783602907594</c:v>
                </c:pt>
                <c:pt idx="28">
                  <c:v>173.10883500076514</c:v>
                </c:pt>
                <c:pt idx="29">
                  <c:v>173.27274656255523</c:v>
                </c:pt>
                <c:pt idx="30">
                  <c:v>173.41331011425788</c:v>
                </c:pt>
                <c:pt idx="31">
                  <c:v>173.53377680629924</c:v>
                </c:pt>
                <c:pt idx="32">
                  <c:v>173.63696566442374</c:v>
                </c:pt>
                <c:pt idx="33">
                  <c:v>173.72531533290012</c:v>
                </c:pt>
                <c:pt idx="34">
                  <c:v>173.80093120589169</c:v>
                </c:pt>
                <c:pt idx="35">
                  <c:v>173.86562790249727</c:v>
                </c:pt>
                <c:pt idx="36">
                  <c:v>173.92096719894073</c:v>
                </c:pt>
                <c:pt idx="37">
                  <c:v>173.96829164696953</c:v>
                </c:pt>
                <c:pt idx="38">
                  <c:v>174.0087541817195</c:v>
                </c:pt>
                <c:pt idx="39">
                  <c:v>174.04334406217134</c:v>
                </c:pt>
                <c:pt idx="40">
                  <c:v>174.0729095012891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2A-4F6D-8C1E-88079B4A2255}"/>
            </c:ext>
          </c:extLst>
        </c:ser>
        <c:ser>
          <c:idx val="1"/>
          <c:order val="1"/>
          <c:tx>
            <c:strRef>
              <c:f>'High-end market'!$N$2</c:f>
              <c:strCache>
                <c:ptCount val="1"/>
                <c:pt idx="0">
                  <c:v>Early adopters demand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market'!$N$3:$N$43</c:f>
              <c:numCache>
                <c:formatCode>0</c:formatCode>
                <c:ptCount val="41"/>
                <c:pt idx="0">
                  <c:v>45.284219245863405</c:v>
                </c:pt>
                <c:pt idx="1">
                  <c:v>101.27476300720421</c:v>
                </c:pt>
                <c:pt idx="2">
                  <c:v>189.53514173587249</c:v>
                </c:pt>
                <c:pt idx="3">
                  <c:v>307.42146228231286</c:v>
                </c:pt>
                <c:pt idx="4">
                  <c:v>455.01554430772495</c:v>
                </c:pt>
                <c:pt idx="5">
                  <c:v>638.42741001653587</c:v>
                </c:pt>
                <c:pt idx="6">
                  <c:v>865.51191645306017</c:v>
                </c:pt>
                <c:pt idx="7">
                  <c:v>1135.2418187003307</c:v>
                </c:pt>
                <c:pt idx="8">
                  <c:v>1423.2243632213244</c:v>
                </c:pt>
                <c:pt idx="9">
                  <c:v>1680.6232820414043</c:v>
                </c:pt>
                <c:pt idx="10">
                  <c:v>1864.5757239903569</c:v>
                </c:pt>
                <c:pt idx="11">
                  <c:v>1971.5527552857875</c:v>
                </c:pt>
                <c:pt idx="12">
                  <c:v>2030.455107144174</c:v>
                </c:pt>
                <c:pt idx="13">
                  <c:v>2069.6171255259715</c:v>
                </c:pt>
                <c:pt idx="14">
                  <c:v>2100.9236532586501</c:v>
                </c:pt>
                <c:pt idx="15">
                  <c:v>2127.359331348292</c:v>
                </c:pt>
                <c:pt idx="16">
                  <c:v>2150.0455941250093</c:v>
                </c:pt>
                <c:pt idx="17">
                  <c:v>2169.7040282225284</c:v>
                </c:pt>
                <c:pt idx="18">
                  <c:v>2186.8511977306962</c:v>
                </c:pt>
                <c:pt idx="19">
                  <c:v>2201.8742782109516</c:v>
                </c:pt>
                <c:pt idx="20">
                  <c:v>2215.0748559743456</c:v>
                </c:pt>
                <c:pt idx="21">
                  <c:v>2226.6955640893384</c:v>
                </c:pt>
                <c:pt idx="22">
                  <c:v>2236.9368224527516</c:v>
                </c:pt>
                <c:pt idx="23">
                  <c:v>2245.9676666688119</c:v>
                </c:pt>
                <c:pt idx="24">
                  <c:v>2253.9329488071276</c:v>
                </c:pt>
                <c:pt idx="25">
                  <c:v>2260.9582637621938</c:v>
                </c:pt>
                <c:pt idx="26">
                  <c:v>2267.1534249770989</c:v>
                </c:pt>
                <c:pt idx="27">
                  <c:v>2272.6150003322705</c:v>
                </c:pt>
                <c:pt idx="28">
                  <c:v>2277.4282291213131</c:v>
                </c:pt>
                <c:pt idx="29">
                  <c:v>2281.6685235471746</c:v>
                </c:pt>
                <c:pt idx="30">
                  <c:v>2285.4026845140038</c:v>
                </c:pt>
                <c:pt idx="31">
                  <c:v>2288.6899149569676</c:v>
                </c:pt>
                <c:pt idx="32">
                  <c:v>2291.582684459514</c:v>
                </c:pt>
                <c:pt idx="33">
                  <c:v>2294.1274802163848</c:v>
                </c:pt>
                <c:pt idx="34">
                  <c:v>2296.3654675827192</c:v>
                </c:pt>
                <c:pt idx="35">
                  <c:v>2298.3330760032168</c:v>
                </c:pt>
                <c:pt idx="36">
                  <c:v>2300.0625214381412</c:v>
                </c:pt>
                <c:pt idx="37">
                  <c:v>2301.5822734675999</c:v>
                </c:pt>
                <c:pt idx="38">
                  <c:v>2302.9174734050725</c:v>
                </c:pt>
                <c:pt idx="39">
                  <c:v>2304.0903085681643</c:v>
                </c:pt>
                <c:pt idx="40">
                  <c:v>2305.120347076409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2A-4F6D-8C1E-88079B4A2255}"/>
            </c:ext>
          </c:extLst>
        </c:ser>
        <c:ser>
          <c:idx val="2"/>
          <c:order val="2"/>
          <c:tx>
            <c:strRef>
              <c:f>'High-end market'!$O$2</c:f>
              <c:strCache>
                <c:ptCount val="1"/>
                <c:pt idx="0">
                  <c:v>Early majority demand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market'!$O$3:$O$43</c:f>
              <c:numCache>
                <c:formatCode>0</c:formatCode>
                <c:ptCount val="41"/>
                <c:pt idx="0">
                  <c:v>227.23123900990453</c:v>
                </c:pt>
                <c:pt idx="1">
                  <c:v>473.68772472101733</c:v>
                </c:pt>
                <c:pt idx="2">
                  <c:v>835.99999354938996</c:v>
                </c:pt>
                <c:pt idx="3">
                  <c:v>1300.6005239084877</c:v>
                </c:pt>
                <c:pt idx="4">
                  <c:v>1863.4269206476683</c:v>
                </c:pt>
                <c:pt idx="5">
                  <c:v>2538.9775788456141</c:v>
                </c:pt>
                <c:pt idx="6">
                  <c:v>3350.4183611557505</c:v>
                </c:pt>
                <c:pt idx="7">
                  <c:v>4302.8355863818097</c:v>
                </c:pt>
                <c:pt idx="8">
                  <c:v>5340.2829317970072</c:v>
                </c:pt>
                <c:pt idx="9">
                  <c:v>6321.411576395114</c:v>
                </c:pt>
                <c:pt idx="10">
                  <c:v>7084.3564691283591</c:v>
                </c:pt>
                <c:pt idx="11">
                  <c:v>7575.7010333458029</c:v>
                </c:pt>
                <c:pt idx="12">
                  <c:v>7876.8354940107765</c:v>
                </c:pt>
                <c:pt idx="13">
                  <c:v>8090.8186390090232</c:v>
                </c:pt>
                <c:pt idx="14">
                  <c:v>8265.2922998434387</c:v>
                </c:pt>
                <c:pt idx="15">
                  <c:v>8413.7850375176677</c:v>
                </c:pt>
                <c:pt idx="16">
                  <c:v>8542.0952639162897</c:v>
                </c:pt>
                <c:pt idx="17">
                  <c:v>8654.1003523516592</c:v>
                </c:pt>
                <c:pt idx="18">
                  <c:v>8752.6142104812716</c:v>
                </c:pt>
                <c:pt idx="19">
                  <c:v>8839.7528434234227</c:v>
                </c:pt>
                <c:pt idx="20">
                  <c:v>8917.1564788073192</c:v>
                </c:pt>
                <c:pt idx="21">
                  <c:v>8986.1306316395603</c:v>
                </c:pt>
                <c:pt idx="22">
                  <c:v>9047.7385008161909</c:v>
                </c:pt>
                <c:pt idx="23">
                  <c:v>9102.8631184037567</c:v>
                </c:pt>
                <c:pt idx="24">
                  <c:v>9152.2501511646842</c:v>
                </c:pt>
                <c:pt idx="25">
                  <c:v>9196.5380233920368</c:v>
                </c:pt>
                <c:pt idx="26">
                  <c:v>9236.2795591126942</c:v>
                </c:pt>
                <c:pt idx="27">
                  <c:v>9271.9578500321331</c:v>
                </c:pt>
                <c:pt idx="28">
                  <c:v>9303.9981290414162</c:v>
                </c:pt>
                <c:pt idx="29">
                  <c:v>9332.7768393536408</c:v>
                </c:pt>
                <c:pt idx="30">
                  <c:v>9358.6287061351813</c:v>
                </c:pt>
                <c:pt idx="31">
                  <c:v>9381.8523641949596</c:v>
                </c:pt>
                <c:pt idx="32">
                  <c:v>9402.714925483202</c:v>
                </c:pt>
                <c:pt idx="33">
                  <c:v>9421.455754999919</c:v>
                </c:pt>
                <c:pt idx="34">
                  <c:v>9438.2896449003219</c:v>
                </c:pt>
                <c:pt idx="35">
                  <c:v>9453.4095222315282</c:v>
                </c:pt>
                <c:pt idx="36">
                  <c:v>9466.9887880107108</c:v>
                </c:pt>
                <c:pt idx="37">
                  <c:v>9479.183359022456</c:v>
                </c:pt>
                <c:pt idx="38">
                  <c:v>9490.1334652319129</c:v>
                </c:pt>
                <c:pt idx="39">
                  <c:v>9499.9652426636931</c:v>
                </c:pt>
                <c:pt idx="40">
                  <c:v>9508.7921523252935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2A-4F6D-8C1E-88079B4A2255}"/>
            </c:ext>
          </c:extLst>
        </c:ser>
        <c:ser>
          <c:idx val="3"/>
          <c:order val="3"/>
          <c:tx>
            <c:strRef>
              <c:f>'High-end market'!$P$2</c:f>
              <c:strCache>
                <c:ptCount val="1"/>
                <c:pt idx="0">
                  <c:v>Late majority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market'!$P$3:$P$43</c:f>
              <c:numCache>
                <c:formatCode>0</c:formatCode>
                <c:ptCount val="41"/>
                <c:pt idx="0">
                  <c:v>202.67737118907806</c:v>
                </c:pt>
                <c:pt idx="1">
                  <c:v>381.38926611492923</c:v>
                </c:pt>
                <c:pt idx="2">
                  <c:v>651.92310651546211</c:v>
                </c:pt>
                <c:pt idx="3">
                  <c:v>1021.8250696138707</c:v>
                </c:pt>
                <c:pt idx="4">
                  <c:v>1497.3928973829693</c:v>
                </c:pt>
                <c:pt idx="5">
                  <c:v>2091.7547599551967</c:v>
                </c:pt>
                <c:pt idx="6">
                  <c:v>2824.2091712256615</c:v>
                </c:pt>
                <c:pt idx="7">
                  <c:v>3703.8229300016246</c:v>
                </c:pt>
                <c:pt idx="8">
                  <c:v>4693.0643935995977</c:v>
                </c:pt>
                <c:pt idx="9">
                  <c:v>5674.0914929740611</c:v>
                </c:pt>
                <c:pt idx="10">
                  <c:v>6486.8328111101482</c:v>
                </c:pt>
                <c:pt idx="11">
                  <c:v>7052.4456641225088</c:v>
                </c:pt>
                <c:pt idx="12">
                  <c:v>7427.7732292051733</c:v>
                </c:pt>
                <c:pt idx="13">
                  <c:v>7707.069732304536</c:v>
                </c:pt>
                <c:pt idx="14">
                  <c:v>7938.0212449015808</c:v>
                </c:pt>
                <c:pt idx="15">
                  <c:v>8135.9030219548658</c:v>
                </c:pt>
                <c:pt idx="16">
                  <c:v>8307.9987958886595</c:v>
                </c:pt>
                <c:pt idx="17">
                  <c:v>8459.3037971842477</c:v>
                </c:pt>
                <c:pt idx="18">
                  <c:v>8593.4707820928761</c:v>
                </c:pt>
                <c:pt idx="19">
                  <c:v>8713.2486705645933</c:v>
                </c:pt>
                <c:pt idx="20">
                  <c:v>8820.7584210159876</c:v>
                </c:pt>
                <c:pt idx="21">
                  <c:v>8917.6732580803746</c:v>
                </c:pt>
                <c:pt idx="22">
                  <c:v>9005.3397184718888</c:v>
                </c:pt>
                <c:pt idx="23">
                  <c:v>9084.8609331623229</c:v>
                </c:pt>
                <c:pt idx="24">
                  <c:v>9157.1551550947315</c:v>
                </c:pt>
                <c:pt idx="25">
                  <c:v>9222.9976729163645</c:v>
                </c:pt>
                <c:pt idx="26">
                  <c:v>9283.0513413707777</c:v>
                </c:pt>
                <c:pt idx="27">
                  <c:v>9337.889169293956</c:v>
                </c:pt>
                <c:pt idx="28">
                  <c:v>9388.0112765033246</c:v>
                </c:pt>
                <c:pt idx="29">
                  <c:v>9433.8578009444082</c:v>
                </c:pt>
                <c:pt idx="30">
                  <c:v>9475.8188557727462</c:v>
                </c:pt>
                <c:pt idx="31">
                  <c:v>9514.2423121047195</c:v>
                </c:pt>
                <c:pt idx="32">
                  <c:v>9549.4399615982384</c:v>
                </c:pt>
                <c:pt idx="33">
                  <c:v>9581.6924591798143</c:v>
                </c:pt>
                <c:pt idx="34">
                  <c:v>9611.2533379877113</c:v>
                </c:pt>
                <c:pt idx="35">
                  <c:v>9638.3523115434946</c:v>
                </c:pt>
                <c:pt idx="36">
                  <c:v>9663.1980227441563</c:v>
                </c:pt>
                <c:pt idx="37">
                  <c:v>9685.9803590494575</c:v>
                </c:pt>
                <c:pt idx="38">
                  <c:v>9706.8724238213545</c:v>
                </c:pt>
                <c:pt idx="39">
                  <c:v>9726.0322321039384</c:v>
                </c:pt>
                <c:pt idx="40">
                  <c:v>9743.6041830699232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22A-4F6D-8C1E-88079B4A2255}"/>
            </c:ext>
          </c:extLst>
        </c:ser>
        <c:ser>
          <c:idx val="4"/>
          <c:order val="4"/>
          <c:tx>
            <c:strRef>
              <c:f>'High-end market'!$Q$2</c:f>
              <c:strCache>
                <c:ptCount val="1"/>
                <c:pt idx="0">
                  <c:v>Laggards demand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market'!$Q$3:$Q$43</c:f>
              <c:numCache>
                <c:formatCode>0</c:formatCode>
                <c:ptCount val="41"/>
                <c:pt idx="0">
                  <c:v>122.72182313872695</c:v>
                </c:pt>
                <c:pt idx="1">
                  <c:v>189.69315160225233</c:v>
                </c:pt>
                <c:pt idx="2">
                  <c:v>286.90016321369922</c:v>
                </c:pt>
                <c:pt idx="3">
                  <c:v>423.54615723255569</c:v>
                </c:pt>
                <c:pt idx="4">
                  <c:v>611.02913306079245</c:v>
                </c:pt>
                <c:pt idx="5">
                  <c:v>864.15072987699637</c:v>
                </c:pt>
                <c:pt idx="6">
                  <c:v>1201.3097057307375</c:v>
                </c:pt>
                <c:pt idx="7">
                  <c:v>1639.6216140392087</c:v>
                </c:pt>
                <c:pt idx="8">
                  <c:v>2178.2523195632471</c:v>
                </c:pt>
                <c:pt idx="9">
                  <c:v>2771.4619196008666</c:v>
                </c:pt>
                <c:pt idx="10">
                  <c:v>3326.6620138816897</c:v>
                </c:pt>
                <c:pt idx="11">
                  <c:v>3768.517687487622</c:v>
                </c:pt>
                <c:pt idx="12">
                  <c:v>4100.2283612213514</c:v>
                </c:pt>
                <c:pt idx="13">
                  <c:v>4365.6193242312047</c:v>
                </c:pt>
                <c:pt idx="14">
                  <c:v>4591.8533729684605</c:v>
                </c:pt>
                <c:pt idx="15">
                  <c:v>4789.1516212554852</c:v>
                </c:pt>
                <c:pt idx="16">
                  <c:v>4963.1632145137528</c:v>
                </c:pt>
                <c:pt idx="17">
                  <c:v>5118.0713081507583</c:v>
                </c:pt>
                <c:pt idx="18">
                  <c:v>5257.0908175154109</c:v>
                </c:pt>
                <c:pt idx="19">
                  <c:v>5382.7262325084803</c:v>
                </c:pt>
                <c:pt idx="20">
                  <c:v>5496.9545982878526</c:v>
                </c:pt>
                <c:pt idx="21">
                  <c:v>5601.3567056317988</c:v>
                </c:pt>
                <c:pt idx="22">
                  <c:v>5697.21196844105</c:v>
                </c:pt>
                <c:pt idx="23">
                  <c:v>5785.5677913091604</c:v>
                </c:pt>
                <c:pt idx="24">
                  <c:v>5867.2908826951743</c:v>
                </c:pt>
                <c:pt idx="25">
                  <c:v>5943.1056613094333</c:v>
                </c:pt>
                <c:pt idx="26">
                  <c:v>6013.6233321730224</c:v>
                </c:pt>
                <c:pt idx="27">
                  <c:v>6079.3641400579099</c:v>
                </c:pt>
                <c:pt idx="28">
                  <c:v>6140.7745772244207</c:v>
                </c:pt>
                <c:pt idx="29">
                  <c:v>6198.2408185254244</c:v>
                </c:pt>
                <c:pt idx="30">
                  <c:v>6252.0993061421914</c:v>
                </c:pt>
                <c:pt idx="31">
                  <c:v>6302.6451593882493</c:v>
                </c:pt>
                <c:pt idx="32">
                  <c:v>6350.138909476349</c:v>
                </c:pt>
                <c:pt idx="33">
                  <c:v>6394.8119329655474</c:v>
                </c:pt>
                <c:pt idx="34">
                  <c:v>6436.8708659612803</c:v>
                </c:pt>
                <c:pt idx="35">
                  <c:v>6476.5012139065066</c:v>
                </c:pt>
                <c:pt idx="36">
                  <c:v>6513.8703219961471</c:v>
                </c:pt>
                <c:pt idx="37">
                  <c:v>6549.1298340094008</c:v>
                </c:pt>
                <c:pt idx="38">
                  <c:v>6582.41773926727</c:v>
                </c:pt>
                <c:pt idx="39">
                  <c:v>6613.8600860591532</c:v>
                </c:pt>
                <c:pt idx="40">
                  <c:v>6643.5724235039343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22A-4F6D-8C1E-88079B4A2255}"/>
            </c:ext>
          </c:extLst>
        </c:ser>
        <c:ser>
          <c:idx val="5"/>
          <c:order val="5"/>
          <c:tx>
            <c:strRef>
              <c:f>'High-end market'!$R$2</c:f>
              <c:strCache>
                <c:ptCount val="1"/>
                <c:pt idx="0">
                  <c:v>Total demand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market'!$R$3:$R$43</c:f>
              <c:numCache>
                <c:formatCode>0</c:formatCode>
                <c:ptCount val="41"/>
                <c:pt idx="0">
                  <c:v>598.34008654601189</c:v>
                </c:pt>
                <c:pt idx="1">
                  <c:v>1146.6057795836473</c:v>
                </c:pt>
                <c:pt idx="2">
                  <c:v>1965.3165735600396</c:v>
                </c:pt>
                <c:pt idx="3">
                  <c:v>3055.6890452275538</c:v>
                </c:pt>
                <c:pt idx="4">
                  <c:v>4433.9318531662066</c:v>
                </c:pt>
                <c:pt idx="5">
                  <c:v>6154.2818168811336</c:v>
                </c:pt>
                <c:pt idx="6">
                  <c:v>8288.9089258520053</c:v>
                </c:pt>
                <c:pt idx="7">
                  <c:v>10862.734086794924</c:v>
                </c:pt>
                <c:pt idx="8">
                  <c:v>13748.267578499826</c:v>
                </c:pt>
                <c:pt idx="9">
                  <c:v>16584.938744467581</c:v>
                </c:pt>
                <c:pt idx="10">
                  <c:v>18913.759600170626</c:v>
                </c:pt>
                <c:pt idx="11">
                  <c:v>20526.353875158009</c:v>
                </c:pt>
                <c:pt idx="12">
                  <c:v>21596.650274839652</c:v>
                </c:pt>
                <c:pt idx="13">
                  <c:v>22396.443806528696</c:v>
                </c:pt>
                <c:pt idx="14">
                  <c:v>23060.94443397949</c:v>
                </c:pt>
                <c:pt idx="15">
                  <c:v>23632.344729228746</c:v>
                </c:pt>
                <c:pt idx="16">
                  <c:v>24130.554962955172</c:v>
                </c:pt>
                <c:pt idx="17">
                  <c:v>24569.38668459496</c:v>
                </c:pt>
                <c:pt idx="18">
                  <c:v>24959.061862907292</c:v>
                </c:pt>
                <c:pt idx="19">
                  <c:v>25307.355041150971</c:v>
                </c:pt>
                <c:pt idx="20">
                  <c:v>25620.320435322225</c:v>
                </c:pt>
                <c:pt idx="21">
                  <c:v>25902.772289031542</c:v>
                </c:pt>
                <c:pt idx="22">
                  <c:v>26158.610602888191</c:v>
                </c:pt>
                <c:pt idx="23">
                  <c:v>26391.047132780946</c:v>
                </c:pt>
                <c:pt idx="24">
                  <c:v>26602.765447573605</c:v>
                </c:pt>
                <c:pt idx="25">
                  <c:v>26796.036434174006</c:v>
                </c:pt>
                <c:pt idx="26">
                  <c:v>26972.803119521905</c:v>
                </c:pt>
                <c:pt idx="27">
                  <c:v>27134.743995745346</c:v>
                </c:pt>
                <c:pt idx="28">
                  <c:v>27283.32104689124</c:v>
                </c:pt>
                <c:pt idx="29">
                  <c:v>27419.816728933205</c:v>
                </c:pt>
                <c:pt idx="30">
                  <c:v>27545.362862678379</c:v>
                </c:pt>
                <c:pt idx="31">
                  <c:v>27660.963527451193</c:v>
                </c:pt>
                <c:pt idx="32">
                  <c:v>27767.513446681725</c:v>
                </c:pt>
                <c:pt idx="33">
                  <c:v>27865.812942694567</c:v>
                </c:pt>
                <c:pt idx="34">
                  <c:v>27956.580247637925</c:v>
                </c:pt>
                <c:pt idx="35">
                  <c:v>28040.461751587245</c:v>
                </c:pt>
                <c:pt idx="36">
                  <c:v>28118.040621388096</c:v>
                </c:pt>
                <c:pt idx="37">
                  <c:v>28189.844117195884</c:v>
                </c:pt>
                <c:pt idx="38">
                  <c:v>28256.349855907327</c:v>
                </c:pt>
                <c:pt idx="39">
                  <c:v>28317.99121345712</c:v>
                </c:pt>
                <c:pt idx="40">
                  <c:v>28375.16201547685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22A-4F6D-8C1E-88079B4A22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7640496"/>
        <c:axId val="959148160"/>
      </c:lineChart>
      <c:catAx>
        <c:axId val="7376404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59148160"/>
        <c:crosses val="autoZero"/>
        <c:auto val="1"/>
        <c:lblAlgn val="ctr"/>
        <c:lblOffset val="100"/>
        <c:noMultiLvlLbl val="0"/>
      </c:catAx>
      <c:valAx>
        <c:axId val="95914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37640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New tech installed base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'Medium-end market'!$C$2</c:f>
              <c:strCache>
                <c:ptCount val="1"/>
                <c:pt idx="0">
                  <c:v>Innovators cum. demand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market'!$C$3:$C$43</c:f>
              <c:numCache>
                <c:formatCode>0</c:formatCode>
                <c:ptCount val="41"/>
                <c:pt idx="0">
                  <c:v>3.5000000000000004</c:v>
                </c:pt>
                <c:pt idx="1">
                  <c:v>5.4762714607439351</c:v>
                </c:pt>
                <c:pt idx="2">
                  <c:v>9.3366902861517964</c:v>
                </c:pt>
                <c:pt idx="3">
                  <c:v>16.009880092560941</c:v>
                </c:pt>
                <c:pt idx="4">
                  <c:v>25.897461319731988</c:v>
                </c:pt>
                <c:pt idx="5">
                  <c:v>38.638856047460415</c:v>
                </c:pt>
                <c:pt idx="6">
                  <c:v>53.455776779660141</c:v>
                </c:pt>
                <c:pt idx="7">
                  <c:v>69.596348172587824</c:v>
                </c:pt>
                <c:pt idx="8">
                  <c:v>86.589809625454564</c:v>
                </c:pt>
                <c:pt idx="9">
                  <c:v>104.36016038470166</c:v>
                </c:pt>
                <c:pt idx="10">
                  <c:v>123.31710457020688</c:v>
                </c:pt>
                <c:pt idx="11">
                  <c:v>144.516558783687</c:v>
                </c:pt>
                <c:pt idx="12">
                  <c:v>169.96984391529972</c:v>
                </c:pt>
                <c:pt idx="13">
                  <c:v>203.17374403830868</c:v>
                </c:pt>
                <c:pt idx="14">
                  <c:v>249.82086601412479</c:v>
                </c:pt>
                <c:pt idx="15">
                  <c:v>318.07705114096694</c:v>
                </c:pt>
                <c:pt idx="16">
                  <c:v>416.38160661760901</c:v>
                </c:pt>
                <c:pt idx="17">
                  <c:v>546.61967648229074</c:v>
                </c:pt>
                <c:pt idx="18">
                  <c:v>697.93507519766263</c:v>
                </c:pt>
                <c:pt idx="19">
                  <c:v>851.86019535277194</c:v>
                </c:pt>
                <c:pt idx="20">
                  <c:v>993.42719991219246</c:v>
                </c:pt>
                <c:pt idx="21">
                  <c:v>1115.498261211083</c:v>
                </c:pt>
                <c:pt idx="22">
                  <c:v>1216.8896793245647</c:v>
                </c:pt>
                <c:pt idx="23">
                  <c:v>1299.4790000179171</c:v>
                </c:pt>
                <c:pt idx="24">
                  <c:v>1366.2182761806264</c:v>
                </c:pt>
                <c:pt idx="25">
                  <c:v>1420.0823961032133</c:v>
                </c:pt>
                <c:pt idx="26">
                  <c:v>1463.6466787090258</c:v>
                </c:pt>
                <c:pt idx="27">
                  <c:v>1499.0047244728055</c:v>
                </c:pt>
                <c:pt idx="28">
                  <c:v>1527.8201117584208</c:v>
                </c:pt>
                <c:pt idx="29">
                  <c:v>1551.4064708174451</c:v>
                </c:pt>
                <c:pt idx="30">
                  <c:v>1570.800296914729</c:v>
                </c:pt>
                <c:pt idx="31">
                  <c:v>1586.8201907818586</c:v>
                </c:pt>
                <c:pt idx="32">
                  <c:v>1600.1138181750971</c:v>
                </c:pt>
                <c:pt idx="33">
                  <c:v>1611.194853200559</c:v>
                </c:pt>
                <c:pt idx="34">
                  <c:v>1620.4719265740448</c:v>
                </c:pt>
                <c:pt idx="35">
                  <c:v>1628.2712484690383</c:v>
                </c:pt>
                <c:pt idx="36">
                  <c:v>1634.8542580219046</c:v>
                </c:pt>
                <c:pt idx="37">
                  <c:v>1640.4313813114686</c:v>
                </c:pt>
                <c:pt idx="38">
                  <c:v>1645.1727554380445</c:v>
                </c:pt>
                <c:pt idx="39">
                  <c:v>1649.2165935838741</c:v>
                </c:pt>
                <c:pt idx="40">
                  <c:v>1652.6757189803825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52-45AF-8448-A2BC4B6B07EC}"/>
            </c:ext>
          </c:extLst>
        </c:ser>
        <c:ser>
          <c:idx val="1"/>
          <c:order val="1"/>
          <c:tx>
            <c:strRef>
              <c:f>'Medium-end market'!$D$2</c:f>
              <c:strCache>
                <c:ptCount val="1"/>
                <c:pt idx="0">
                  <c:v>Early adopters cum. demand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market'!$D$3:$D$43</c:f>
              <c:numCache>
                <c:formatCode>0</c:formatCode>
                <c:ptCount val="41"/>
                <c:pt idx="0">
                  <c:v>54</c:v>
                </c:pt>
                <c:pt idx="1">
                  <c:v>120.31011281840918</c:v>
                </c:pt>
                <c:pt idx="2">
                  <c:v>241.50464852548222</c:v>
                </c:pt>
                <c:pt idx="3">
                  <c:v>424.9398219689794</c:v>
                </c:pt>
                <c:pt idx="4">
                  <c:v>664.29552982415066</c:v>
                </c:pt>
                <c:pt idx="5">
                  <c:v>946.05034857929832</c:v>
                </c:pt>
                <c:pt idx="6">
                  <c:v>1256.0729440096864</c:v>
                </c:pt>
                <c:pt idx="7">
                  <c:v>1583.1027515723085</c:v>
                </c:pt>
                <c:pt idx="8">
                  <c:v>1920.0755315085194</c:v>
                </c:pt>
                <c:pt idx="9">
                  <c:v>2264.6765043390014</c:v>
                </c:pt>
                <c:pt idx="10">
                  <c:v>2619.9959475722922</c:v>
                </c:pt>
                <c:pt idx="11">
                  <c:v>2995.7995864609265</c:v>
                </c:pt>
                <c:pt idx="12">
                  <c:v>3410.7185533475558</c:v>
                </c:pt>
                <c:pt idx="13">
                  <c:v>3895.3398232837199</c:v>
                </c:pt>
                <c:pt idx="14">
                  <c:v>4495.1843215240451</c:v>
                </c:pt>
                <c:pt idx="15">
                  <c:v>5269.8930540628708</c:v>
                </c:pt>
                <c:pt idx="16">
                  <c:v>6280.4764110860242</c:v>
                </c:pt>
                <c:pt idx="17">
                  <c:v>7557.1084266546868</c:v>
                </c:pt>
                <c:pt idx="18">
                  <c:v>9061.4349350125631</c:v>
                </c:pt>
                <c:pt idx="19">
                  <c:v>10685.413901248859</c:v>
                </c:pt>
                <c:pt idx="20">
                  <c:v>12299.937688411377</c:v>
                </c:pt>
                <c:pt idx="21">
                  <c:v>13806.536574555677</c:v>
                </c:pt>
                <c:pt idx="22">
                  <c:v>15154.867055916162</c:v>
                </c:pt>
                <c:pt idx="23">
                  <c:v>16333.194041746312</c:v>
                </c:pt>
                <c:pt idx="24">
                  <c:v>17351.466737241652</c:v>
                </c:pt>
                <c:pt idx="25">
                  <c:v>18227.980429223444</c:v>
                </c:pt>
                <c:pt idx="26">
                  <c:v>18982.11678735583</c:v>
                </c:pt>
                <c:pt idx="27">
                  <c:v>19631.548784565581</c:v>
                </c:pt>
                <c:pt idx="28">
                  <c:v>20191.614005610383</c:v>
                </c:pt>
                <c:pt idx="29">
                  <c:v>20675.419222205124</c:v>
                </c:pt>
                <c:pt idx="30">
                  <c:v>21094.106788966103</c:v>
                </c:pt>
                <c:pt idx="31">
                  <c:v>21457.127988597444</c:v>
                </c:pt>
                <c:pt idx="32">
                  <c:v>21772.491882225218</c:v>
                </c:pt>
                <c:pt idx="33">
                  <c:v>22046.984383077586</c:v>
                </c:pt>
                <c:pt idx="34">
                  <c:v>22286.357828491291</c:v>
                </c:pt>
                <c:pt idx="35">
                  <c:v>22495.493170092108</c:v>
                </c:pt>
                <c:pt idx="36">
                  <c:v>22678.53764281956</c:v>
                </c:pt>
                <c:pt idx="37">
                  <c:v>22839.02096989104</c:v>
                </c:pt>
                <c:pt idx="38">
                  <c:v>22979.953068719602</c:v>
                </c:pt>
                <c:pt idx="39">
                  <c:v>23103.905986993886</c:v>
                </c:pt>
                <c:pt idx="40">
                  <c:v>23213.08250166064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52-45AF-8448-A2BC4B6B07EC}"/>
            </c:ext>
          </c:extLst>
        </c:ser>
        <c:ser>
          <c:idx val="2"/>
          <c:order val="2"/>
          <c:tx>
            <c:strRef>
              <c:f>'Medium-end market'!$E$2</c:f>
              <c:strCache>
                <c:ptCount val="1"/>
                <c:pt idx="0">
                  <c:v>Early majority cum. demand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market'!$E$3:$E$43</c:f>
              <c:numCache>
                <c:formatCode>0</c:formatCode>
                <c:ptCount val="41"/>
                <c:pt idx="0">
                  <c:v>204</c:v>
                </c:pt>
                <c:pt idx="1">
                  <c:v>447.94034142734876</c:v>
                </c:pt>
                <c:pt idx="2">
                  <c:v>885.03396887962936</c:v>
                </c:pt>
                <c:pt idx="3">
                  <c:v>1550.5670072757944</c:v>
                </c:pt>
                <c:pt idx="4">
                  <c:v>2438.9376337539579</c:v>
                </c:pt>
                <c:pt idx="5">
                  <c:v>3516.0241854373808</c:v>
                </c:pt>
                <c:pt idx="6">
                  <c:v>4737.3556801700588</c:v>
                </c:pt>
                <c:pt idx="7">
                  <c:v>6060.9187747498563</c:v>
                </c:pt>
                <c:pt idx="8">
                  <c:v>7453.9283286977861</c:v>
                </c:pt>
                <c:pt idx="9">
                  <c:v>8896.2318185518361</c:v>
                </c:pt>
                <c:pt idx="10">
                  <c:v>10382.749140422045</c:v>
                </c:pt>
                <c:pt idx="11">
                  <c:v>11926.463763117736</c:v>
                </c:pt>
                <c:pt idx="12">
                  <c:v>13562.638455943163</c:v>
                </c:pt>
                <c:pt idx="13">
                  <c:v>15353.807270670048</c:v>
                </c:pt>
                <c:pt idx="14">
                  <c:v>17392.99681570927</c:v>
                </c:pt>
                <c:pt idx="15">
                  <c:v>19798.823278576176</c:v>
                </c:pt>
                <c:pt idx="16">
                  <c:v>22691.643909300084</c:v>
                </c:pt>
                <c:pt idx="17">
                  <c:v>26142.661316027683</c:v>
                </c:pt>
                <c:pt idx="18">
                  <c:v>30112.061229909406</c:v>
                </c:pt>
                <c:pt idx="19">
                  <c:v>34427.489688489601</c:v>
                </c:pt>
                <c:pt idx="20">
                  <c:v>38839.829819636943</c:v>
                </c:pt>
                <c:pt idx="21">
                  <c:v>43117.797197046195</c:v>
                </c:pt>
                <c:pt idx="22">
                  <c:v>47109.915951023519</c:v>
                </c:pt>
                <c:pt idx="23">
                  <c:v>50749.991472507878</c:v>
                </c:pt>
                <c:pt idx="24">
                  <c:v>54030.131693344221</c:v>
                </c:pt>
                <c:pt idx="25">
                  <c:v>56970.987102357678</c:v>
                </c:pt>
                <c:pt idx="26">
                  <c:v>59602.735178795672</c:v>
                </c:pt>
                <c:pt idx="27">
                  <c:v>61956.531269529922</c:v>
                </c:pt>
                <c:pt idx="28">
                  <c:v>64061.67379537216</c:v>
                </c:pt>
                <c:pt idx="29">
                  <c:v>65944.918259173734</c:v>
                </c:pt>
                <c:pt idx="30">
                  <c:v>67630.412766959445</c:v>
                </c:pt>
                <c:pt idx="31">
                  <c:v>69139.807067852729</c:v>
                </c:pt>
                <c:pt idx="32">
                  <c:v>70492.423857768765</c:v>
                </c:pt>
                <c:pt idx="33">
                  <c:v>71705.455437896104</c:v>
                </c:pt>
                <c:pt idx="34">
                  <c:v>72794.166711244863</c:v>
                </c:pt>
                <c:pt idx="35">
                  <c:v>73772.093405295163</c:v>
                </c:pt>
                <c:pt idx="36">
                  <c:v>74651.229219601315</c:v>
                </c:pt>
                <c:pt idx="37">
                  <c:v>75442.198649422731</c:v>
                </c:pt>
                <c:pt idx="38">
                  <c:v>76154.414160981891</c:v>
                </c:pt>
                <c:pt idx="39">
                  <c:v>76796.217585150647</c:v>
                </c:pt>
                <c:pt idx="40">
                  <c:v>77375.006308942102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C52-45AF-8448-A2BC4B6B07EC}"/>
            </c:ext>
          </c:extLst>
        </c:ser>
        <c:ser>
          <c:idx val="3"/>
          <c:order val="3"/>
          <c:tx>
            <c:strRef>
              <c:f>'Medium-end market'!$F$2</c:f>
              <c:strCache>
                <c:ptCount val="1"/>
                <c:pt idx="0">
                  <c:v>Late majority cum.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market'!$F$3:$F$43</c:f>
              <c:numCache>
                <c:formatCode>0</c:formatCode>
                <c:ptCount val="41"/>
                <c:pt idx="0">
                  <c:v>340</c:v>
                </c:pt>
                <c:pt idx="1">
                  <c:v>639.73069389362263</c:v>
                </c:pt>
                <c:pt idx="2">
                  <c:v>1127.6023774034916</c:v>
                </c:pt>
                <c:pt idx="3">
                  <c:v>1841.816576403131</c:v>
                </c:pt>
                <c:pt idx="4">
                  <c:v>2795.3163809931439</c:v>
                </c:pt>
                <c:pt idx="5">
                  <c:v>3977.7257824751619</c:v>
                </c:pt>
                <c:pt idx="6">
                  <c:v>5363.8784564443722</c:v>
                </c:pt>
                <c:pt idx="7">
                  <c:v>6923.2113282936252</c:v>
                </c:pt>
                <c:pt idx="8">
                  <c:v>8627.4712369500685</c:v>
                </c:pt>
                <c:pt idx="9">
                  <c:v>10456.742242609429</c:v>
                </c:pt>
                <c:pt idx="10">
                  <c:v>12404.855196049142</c:v>
                </c:pt>
                <c:pt idx="11">
                  <c:v>14485.384060166538</c:v>
                </c:pt>
                <c:pt idx="12">
                  <c:v>16739.048572514173</c:v>
                </c:pt>
                <c:pt idx="13">
                  <c:v>19242.264260898679</c:v>
                </c:pt>
                <c:pt idx="14">
                  <c:v>22114.096203160923</c:v>
                </c:pt>
                <c:pt idx="15">
                  <c:v>25513.93182517161</c:v>
                </c:pt>
                <c:pt idx="16">
                  <c:v>29615.410504678141</c:v>
                </c:pt>
                <c:pt idx="17">
                  <c:v>34542.483671591472</c:v>
                </c:pt>
                <c:pt idx="18">
                  <c:v>40281.307410096015</c:v>
                </c:pt>
                <c:pt idx="19">
                  <c:v>46633.050306252757</c:v>
                </c:pt>
                <c:pt idx="20">
                  <c:v>53270.398963919128</c:v>
                </c:pt>
                <c:pt idx="21">
                  <c:v>59863.317819851451</c:v>
                </c:pt>
                <c:pt idx="22">
                  <c:v>66175.1987577564</c:v>
                </c:pt>
                <c:pt idx="23">
                  <c:v>72082.930873048303</c:v>
                </c:pt>
                <c:pt idx="24">
                  <c:v>77546.710551390497</c:v>
                </c:pt>
                <c:pt idx="25">
                  <c:v>82571.182414193376</c:v>
                </c:pt>
                <c:pt idx="26">
                  <c:v>87179.135460896694</c:v>
                </c:pt>
                <c:pt idx="27">
                  <c:v>91398.98486930634</c:v>
                </c:pt>
                <c:pt idx="28">
                  <c:v>95260.095879458037</c:v>
                </c:pt>
                <c:pt idx="29">
                  <c:v>98791.172721736395</c:v>
                </c:pt>
                <c:pt idx="30">
                  <c:v>102019.61252443012</c:v>
                </c:pt>
                <c:pt idx="31">
                  <c:v>104971.19264816288</c:v>
                </c:pt>
                <c:pt idx="32">
                  <c:v>107669.92471939321</c:v>
                </c:pt>
                <c:pt idx="33">
                  <c:v>110138.01250826288</c:v>
                </c:pt>
                <c:pt idx="34">
                  <c:v>112395.87667025001</c:v>
                </c:pt>
                <c:pt idx="35">
                  <c:v>114462.22153664712</c:v>
                </c:pt>
                <c:pt idx="36">
                  <c:v>116354.12703543316</c:v>
                </c:pt>
                <c:pt idx="37">
                  <c:v>118087.15421829438</c:v>
                </c:pt>
                <c:pt idx="38">
                  <c:v>119675.45659596735</c:v>
                </c:pt>
                <c:pt idx="39">
                  <c:v>121131.89207527155</c:v>
                </c:pt>
                <c:pt idx="40">
                  <c:v>122468.13209967173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C52-45AF-8448-A2BC4B6B07EC}"/>
            </c:ext>
          </c:extLst>
        </c:ser>
        <c:ser>
          <c:idx val="4"/>
          <c:order val="4"/>
          <c:tx>
            <c:strRef>
              <c:f>'Medium-end market'!$G$2</c:f>
              <c:strCache>
                <c:ptCount val="1"/>
                <c:pt idx="0">
                  <c:v>Laggards cum. demand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market'!$G$3:$G$43</c:f>
              <c:numCache>
                <c:formatCode>0</c:formatCode>
                <c:ptCount val="41"/>
                <c:pt idx="0">
                  <c:v>96</c:v>
                </c:pt>
                <c:pt idx="1">
                  <c:v>109.50650059790635</c:v>
                </c:pt>
                <c:pt idx="2">
                  <c:v>125.5279771076229</c:v>
                </c:pt>
                <c:pt idx="3">
                  <c:v>144.52013851606236</c:v>
                </c:pt>
                <c:pt idx="4">
                  <c:v>167.00534446955444</c:v>
                </c:pt>
                <c:pt idx="5">
                  <c:v>193.57988072608288</c:v>
                </c:pt>
                <c:pt idx="6">
                  <c:v>224.92551563145452</c:v>
                </c:pt>
                <c:pt idx="7">
                  <c:v>261.83071486982891</c:v>
                </c:pt>
                <c:pt idx="8">
                  <c:v>305.23144710627969</c:v>
                </c:pt>
                <c:pt idx="9">
                  <c:v>356.28904214783279</c:v>
                </c:pt>
                <c:pt idx="10">
                  <c:v>416.53431502445915</c:v>
                </c:pt>
                <c:pt idx="11">
                  <c:v>488.12386612197048</c:v>
                </c:pt>
                <c:pt idx="12">
                  <c:v>574.27453543663785</c:v>
                </c:pt>
                <c:pt idx="13">
                  <c:v>679.9574226581376</c:v>
                </c:pt>
                <c:pt idx="14">
                  <c:v>812.91777956810461</c:v>
                </c:pt>
                <c:pt idx="15">
                  <c:v>984.96679524816204</c:v>
                </c:pt>
                <c:pt idx="16">
                  <c:v>1213.0962048807567</c:v>
                </c:pt>
                <c:pt idx="17">
                  <c:v>1519.117557733776</c:v>
                </c:pt>
                <c:pt idx="18">
                  <c:v>1925.7072908238013</c:v>
                </c:pt>
                <c:pt idx="19">
                  <c:v>2448.1559641228209</c:v>
                </c:pt>
                <c:pt idx="20">
                  <c:v>3086.3746149537037</c:v>
                </c:pt>
                <c:pt idx="21">
                  <c:v>3824.6903259838768</c:v>
                </c:pt>
                <c:pt idx="22">
                  <c:v>4639.8929027498998</c:v>
                </c:pt>
                <c:pt idx="23">
                  <c:v>5509.7818159743083</c:v>
                </c:pt>
                <c:pt idx="24">
                  <c:v>6416.7871754976104</c:v>
                </c:pt>
                <c:pt idx="25">
                  <c:v>7347.6518014759185</c:v>
                </c:pt>
                <c:pt idx="26">
                  <c:v>8292.0684217367107</c:v>
                </c:pt>
                <c:pt idx="27">
                  <c:v>9241.713725534637</c:v>
                </c:pt>
                <c:pt idx="28">
                  <c:v>10189.769319062065</c:v>
                </c:pt>
                <c:pt idx="29">
                  <c:v>11130.668135987857</c:v>
                </c:pt>
                <c:pt idx="30">
                  <c:v>12059.90960658581</c:v>
                </c:pt>
                <c:pt idx="31">
                  <c:v>12973.899400177084</c:v>
                </c:pt>
                <c:pt idx="32">
                  <c:v>13869.807991695019</c:v>
                </c:pt>
                <c:pt idx="33">
                  <c:v>14745.447752912723</c:v>
                </c:pt>
                <c:pt idx="34">
                  <c:v>15599.167527112213</c:v>
                </c:pt>
                <c:pt idx="35">
                  <c:v>16429.762947357449</c:v>
                </c:pt>
                <c:pt idx="36">
                  <c:v>17236.400535932993</c:v>
                </c:pt>
                <c:pt idx="37">
                  <c:v>18018.553666415144</c:v>
                </c:pt>
                <c:pt idx="38">
                  <c:v>18775.948634684712</c:v>
                </c:pt>
                <c:pt idx="39">
                  <c:v>19508.519293188954</c:v>
                </c:pt>
                <c:pt idx="40">
                  <c:v>20216.368914602368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C52-45AF-8448-A2BC4B6B07EC}"/>
            </c:ext>
          </c:extLst>
        </c:ser>
        <c:ser>
          <c:idx val="5"/>
          <c:order val="5"/>
          <c:tx>
            <c:strRef>
              <c:f>'Medium-end market'!$H$2</c:f>
              <c:strCache>
                <c:ptCount val="1"/>
                <c:pt idx="0">
                  <c:v>New tech installed base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market'!$H$3:$H$43</c:f>
              <c:numCache>
                <c:formatCode>0</c:formatCode>
                <c:ptCount val="41"/>
                <c:pt idx="0">
                  <c:v>697.5</c:v>
                </c:pt>
                <c:pt idx="1">
                  <c:v>1322.9639201980308</c:v>
                </c:pt>
                <c:pt idx="2">
                  <c:v>2389.0056622023776</c:v>
                </c:pt>
                <c:pt idx="3">
                  <c:v>3977.8534242565279</c:v>
                </c:pt>
                <c:pt idx="4">
                  <c:v>6091.4523503605387</c:v>
                </c:pt>
                <c:pt idx="5">
                  <c:v>8672.0190532653851</c:v>
                </c:pt>
                <c:pt idx="6">
                  <c:v>11635.688373035231</c:v>
                </c:pt>
                <c:pt idx="7">
                  <c:v>14898.659917658208</c:v>
                </c:pt>
                <c:pt idx="8">
                  <c:v>18393.296353888109</c:v>
                </c:pt>
                <c:pt idx="9">
                  <c:v>22078.299768032801</c:v>
                </c:pt>
                <c:pt idx="10">
                  <c:v>25947.451703638144</c:v>
                </c:pt>
                <c:pt idx="11">
                  <c:v>30040.287834650859</c:v>
                </c:pt>
                <c:pt idx="12">
                  <c:v>34456.649961156829</c:v>
                </c:pt>
                <c:pt idx="13">
                  <c:v>39374.542521548894</c:v>
                </c:pt>
                <c:pt idx="14">
                  <c:v>45065.015985976468</c:v>
                </c:pt>
                <c:pt idx="15">
                  <c:v>51885.692004199787</c:v>
                </c:pt>
                <c:pt idx="16">
                  <c:v>60217.008636562612</c:v>
                </c:pt>
                <c:pt idx="17">
                  <c:v>70307.990648489897</c:v>
                </c:pt>
                <c:pt idx="18">
                  <c:v>82078.445941039448</c:v>
                </c:pt>
                <c:pt idx="19">
                  <c:v>95045.970055466809</c:v>
                </c:pt>
                <c:pt idx="20">
                  <c:v>108489.96828683335</c:v>
                </c:pt>
                <c:pt idx="21">
                  <c:v>121727.84017864829</c:v>
                </c:pt>
                <c:pt idx="22">
                  <c:v>134296.76434677056</c:v>
                </c:pt>
                <c:pt idx="23">
                  <c:v>145975.37720329472</c:v>
                </c:pt>
                <c:pt idx="24">
                  <c:v>156711.3144336546</c:v>
                </c:pt>
                <c:pt idx="25">
                  <c:v>166537.88414335361</c:v>
                </c:pt>
                <c:pt idx="26">
                  <c:v>175519.70252749394</c:v>
                </c:pt>
                <c:pt idx="27">
                  <c:v>183727.78337340927</c:v>
                </c:pt>
                <c:pt idx="28">
                  <c:v>191230.97311126106</c:v>
                </c:pt>
                <c:pt idx="29">
                  <c:v>198093.58480992055</c:v>
                </c:pt>
                <c:pt idx="30">
                  <c:v>204374.8419838562</c:v>
                </c:pt>
                <c:pt idx="31">
                  <c:v>210128.84729557202</c:v>
                </c:pt>
                <c:pt idx="32">
                  <c:v>215404.76226925728</c:v>
                </c:pt>
                <c:pt idx="33">
                  <c:v>220247.09493534986</c:v>
                </c:pt>
                <c:pt idx="34">
                  <c:v>224696.04066367241</c:v>
                </c:pt>
                <c:pt idx="35">
                  <c:v>228787.84230786085</c:v>
                </c:pt>
                <c:pt idx="36">
                  <c:v>232555.14869180895</c:v>
                </c:pt>
                <c:pt idx="37">
                  <c:v>236027.35888533475</c:v>
                </c:pt>
                <c:pt idx="38">
                  <c:v>239230.94521579158</c:v>
                </c:pt>
                <c:pt idx="39">
                  <c:v>242189.75153418892</c:v>
                </c:pt>
                <c:pt idx="40">
                  <c:v>244925.26554385724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C52-45AF-8448-A2BC4B6B0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9548384"/>
        <c:axId val="2050664288"/>
      </c:lineChart>
      <c:catAx>
        <c:axId val="20495483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50664288"/>
        <c:crosses val="autoZero"/>
        <c:auto val="1"/>
        <c:lblAlgn val="ctr"/>
        <c:lblOffset val="100"/>
        <c:noMultiLvlLbl val="0"/>
      </c:catAx>
      <c:valAx>
        <c:axId val="205066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9548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Demand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'Medium-end market'!$M$2</c:f>
              <c:strCache>
                <c:ptCount val="1"/>
                <c:pt idx="0">
                  <c:v>Innovators demand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market'!$M$3:$M$43</c:f>
              <c:numCache>
                <c:formatCode>0</c:formatCode>
                <c:ptCount val="41"/>
                <c:pt idx="0">
                  <c:v>2.7637714607439348</c:v>
                </c:pt>
                <c:pt idx="1">
                  <c:v>5.0925799040752473</c:v>
                </c:pt>
                <c:pt idx="2">
                  <c:v>8.7739451207933001</c:v>
                </c:pt>
                <c:pt idx="3">
                  <c:v>13.489804247997261</c:v>
                </c:pt>
                <c:pt idx="4">
                  <c:v>18.568323524668124</c:v>
                </c:pt>
                <c:pt idx="5">
                  <c:v>23.51066334287832</c:v>
                </c:pt>
                <c:pt idx="6">
                  <c:v>28.16812116835121</c:v>
                </c:pt>
                <c:pt idx="7">
                  <c:v>32.652639791698995</c:v>
                </c:pt>
                <c:pt idx="8">
                  <c:v>37.253057924974378</c:v>
                </c:pt>
                <c:pt idx="9">
                  <c:v>42.437980272063108</c:v>
                </c:pt>
                <c:pt idx="10">
                  <c:v>48.945802741776689</c:v>
                </c:pt>
                <c:pt idx="11">
                  <c:v>57.969510857942275</c:v>
                </c:pt>
                <c:pt idx="12">
                  <c:v>71.44711500395141</c:v>
                </c:pt>
                <c:pt idx="13">
                  <c:v>92.361214384435556</c:v>
                </c:pt>
                <c:pt idx="14">
                  <c:v>124.46587998002023</c:v>
                </c:pt>
                <c:pt idx="15">
                  <c:v>169.8718919833596</c:v>
                </c:pt>
                <c:pt idx="16">
                  <c:v>223.9239313536437</c:v>
                </c:pt>
                <c:pt idx="17">
                  <c:v>274.30482592388728</c:v>
                </c:pt>
                <c:pt idx="18">
                  <c:v>310.96051207458345</c:v>
                </c:pt>
                <c:pt idx="19">
                  <c:v>333.2355485137943</c:v>
                </c:pt>
                <c:pt idx="20">
                  <c:v>345.59218127913397</c:v>
                </c:pt>
                <c:pt idx="21">
                  <c:v>352.37852688597536</c:v>
                </c:pt>
                <c:pt idx="22">
                  <c:v>356.38949854137951</c:v>
                </c:pt>
                <c:pt idx="23">
                  <c:v>359.12205116674068</c:v>
                </c:pt>
                <c:pt idx="24">
                  <c:v>361.26323206322792</c:v>
                </c:pt>
                <c:pt idx="25">
                  <c:v>363.08282172903546</c:v>
                </c:pt>
                <c:pt idx="26">
                  <c:v>364.67854847331068</c:v>
                </c:pt>
                <c:pt idx="27">
                  <c:v>366.09145029199669</c:v>
                </c:pt>
                <c:pt idx="28">
                  <c:v>367.34588420466901</c:v>
                </c:pt>
                <c:pt idx="29">
                  <c:v>368.46028203120903</c:v>
                </c:pt>
                <c:pt idx="30">
                  <c:v>369.44996067294363</c:v>
                </c:pt>
                <c:pt idx="31">
                  <c:v>370.32817031915658</c:v>
                </c:pt>
                <c:pt idx="32">
                  <c:v>371.10664411485868</c:v>
                </c:pt>
                <c:pt idx="33">
                  <c:v>371.79591534361151</c:v>
                </c:pt>
                <c:pt idx="34">
                  <c:v>372.40550537415356</c:v>
                </c:pt>
                <c:pt idx="35">
                  <c:v>372.94404045839997</c:v>
                </c:pt>
                <c:pt idx="36">
                  <c:v>373.41933134449249</c:v>
                </c:pt>
                <c:pt idx="37">
                  <c:v>373.83843492165636</c:v>
                </c:pt>
                <c:pt idx="38">
                  <c:v>374.20770811938951</c:v>
                </c:pt>
                <c:pt idx="39">
                  <c:v>374.53285895287979</c:v>
                </c:pt>
                <c:pt idx="40">
                  <c:v>374.81899660037112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B1-4820-BFA8-A1F89E961B6C}"/>
            </c:ext>
          </c:extLst>
        </c:ser>
        <c:ser>
          <c:idx val="1"/>
          <c:order val="1"/>
          <c:tx>
            <c:strRef>
              <c:f>'Medium-end market'!$N$2</c:f>
              <c:strCache>
                <c:ptCount val="1"/>
                <c:pt idx="0">
                  <c:v>Early adopters demand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market'!$N$3:$N$43</c:f>
              <c:numCache>
                <c:formatCode>0</c:formatCode>
                <c:ptCount val="41"/>
                <c:pt idx="0">
                  <c:v>76.30011281840919</c:v>
                </c:pt>
                <c:pt idx="1">
                  <c:v>143.45190657847874</c:v>
                </c:pt>
                <c:pt idx="2">
                  <c:v>228.11353342071141</c:v>
                </c:pt>
                <c:pt idx="3">
                  <c:v>317.96957491943255</c:v>
                </c:pt>
                <c:pt idx="4">
                  <c:v>404.64949177261559</c:v>
                </c:pt>
                <c:pt idx="5">
                  <c:v>485.04190991755837</c:v>
                </c:pt>
                <c:pt idx="6">
                  <c:v>559.40330220441422</c:v>
                </c:pt>
                <c:pt idx="7">
                  <c:v>629.84678897708807</c:v>
                </c:pt>
                <c:pt idx="8">
                  <c:v>699.8149461595583</c:v>
                </c:pt>
                <c:pt idx="9">
                  <c:v>774.28459653600623</c:v>
                </c:pt>
                <c:pt idx="10">
                  <c:v>860.50288918950866</c:v>
                </c:pt>
                <c:pt idx="11">
                  <c:v>969.14189038190091</c:v>
                </c:pt>
                <c:pt idx="12">
                  <c:v>1115.6042023054617</c:v>
                </c:pt>
                <c:pt idx="13">
                  <c:v>1320.4823655478133</c:v>
                </c:pt>
                <c:pt idx="14">
                  <c:v>1606.3178320207744</c:v>
                </c:pt>
                <c:pt idx="15">
                  <c:v>1985.5135720247847</c:v>
                </c:pt>
                <c:pt idx="16">
                  <c:v>2438.5201516195775</c:v>
                </c:pt>
                <c:pt idx="17">
                  <c:v>2902.3915672889939</c:v>
                </c:pt>
                <c:pt idx="18">
                  <c:v>3300.3444292136214</c:v>
                </c:pt>
                <c:pt idx="19">
                  <c:v>3591.3253588935559</c:v>
                </c:pt>
                <c:pt idx="20">
                  <c:v>3782.0873585004056</c:v>
                </c:pt>
                <c:pt idx="21">
                  <c:v>3902.5397476532848</c:v>
                </c:pt>
                <c:pt idx="22">
                  <c:v>3981.9773911746415</c:v>
                </c:pt>
                <c:pt idx="23">
                  <c:v>4039.9135932184076</c:v>
                </c:pt>
                <c:pt idx="24">
                  <c:v>4086.5350383714986</c:v>
                </c:pt>
                <c:pt idx="25">
                  <c:v>4126.3127375387212</c:v>
                </c:pt>
                <c:pt idx="26">
                  <c:v>4161.1236028705807</c:v>
                </c:pt>
                <c:pt idx="27">
                  <c:v>4191.9017461894337</c:v>
                </c:pt>
                <c:pt idx="28">
                  <c:v>4219.2538076326646</c:v>
                </c:pt>
                <c:pt idx="29">
                  <c:v>4243.6401228689283</c:v>
                </c:pt>
                <c:pt idx="30">
                  <c:v>4265.4309555900709</c:v>
                </c:pt>
                <c:pt idx="31">
                  <c:v>4284.9325715183031</c:v>
                </c:pt>
                <c:pt idx="32">
                  <c:v>4302.4034990640348</c:v>
                </c:pt>
                <c:pt idx="33">
                  <c:v>4318.065556283058</c:v>
                </c:pt>
                <c:pt idx="34">
                  <c:v>4332.1115398717066</c:v>
                </c:pt>
                <c:pt idx="35">
                  <c:v>4344.7107091944927</c:v>
                </c:pt>
                <c:pt idx="36">
                  <c:v>4356.0127909930989</c:v>
                </c:pt>
                <c:pt idx="37">
                  <c:v>4366.1509782584035</c:v>
                </c:pt>
                <c:pt idx="38">
                  <c:v>4375.244235987413</c:v>
                </c:pt>
                <c:pt idx="39">
                  <c:v>4383.3991222606228</c:v>
                </c:pt>
                <c:pt idx="40">
                  <c:v>4390.7112645593734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B1-4820-BFA8-A1F89E961B6C}"/>
            </c:ext>
          </c:extLst>
        </c:ser>
        <c:ser>
          <c:idx val="2"/>
          <c:order val="2"/>
          <c:tx>
            <c:strRef>
              <c:f>'Medium-end market'!$O$2</c:f>
              <c:strCache>
                <c:ptCount val="1"/>
                <c:pt idx="0">
                  <c:v>Early majority demand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market'!$O$3:$O$43</c:f>
              <c:numCache>
                <c:formatCode>0</c:formatCode>
                <c:ptCount val="41"/>
                <c:pt idx="0">
                  <c:v>276.58034142734874</c:v>
                </c:pt>
                <c:pt idx="1">
                  <c:v>508.76408208065646</c:v>
                </c:pt>
                <c:pt idx="2">
                  <c:v>807.13847341690564</c:v>
                </c:pt>
                <c:pt idx="3">
                  <c:v>1136.4613476422905</c:v>
                </c:pt>
                <c:pt idx="4">
                  <c:v>1467.316573084056</c:v>
                </c:pt>
                <c:pt idx="5">
                  <c:v>1783.895364402659</c:v>
                </c:pt>
                <c:pt idx="6">
                  <c:v>2081.5400034070076</c:v>
                </c:pt>
                <c:pt idx="7">
                  <c:v>2362.7565579079073</c:v>
                </c:pt>
                <c:pt idx="8">
                  <c:v>2634.932022445696</c:v>
                </c:pt>
                <c:pt idx="9">
                  <c:v>2909.9144128385028</c:v>
                </c:pt>
                <c:pt idx="10">
                  <c:v>3204.9544851632181</c:v>
                </c:pt>
                <c:pt idx="11">
                  <c:v>3544.4088949242646</c:v>
                </c:pt>
                <c:pt idx="12">
                  <c:v>3961.1909676777914</c:v>
                </c:pt>
                <c:pt idx="13">
                  <c:v>4495.7987083464286</c:v>
                </c:pt>
                <c:pt idx="14">
                  <c:v>5188.7059533803867</c:v>
                </c:pt>
                <c:pt idx="15">
                  <c:v>6060.6323552960966</c:v>
                </c:pt>
                <c:pt idx="16">
                  <c:v>7081.6804322156095</c:v>
                </c:pt>
                <c:pt idx="17">
                  <c:v>8152.2257244461507</c:v>
                </c:pt>
                <c:pt idx="18">
                  <c:v>9133.3582553656979</c:v>
                </c:pt>
                <c:pt idx="19">
                  <c:v>9920.738481305676</c:v>
                </c:pt>
                <c:pt idx="20">
                  <c:v>10492.340148551157</c:v>
                </c:pt>
                <c:pt idx="21">
                  <c:v>10890.966305504713</c:v>
                </c:pt>
                <c:pt idx="22">
                  <c:v>11177.66207364812</c:v>
                </c:pt>
                <c:pt idx="23">
                  <c:v>11400.138856437605</c:v>
                </c:pt>
                <c:pt idx="24">
                  <c:v>11585.676479948534</c:v>
                </c:pt>
                <c:pt idx="25">
                  <c:v>11747.106012815218</c:v>
                </c:pt>
                <c:pt idx="26">
                  <c:v>11890.233719341555</c:v>
                </c:pt>
                <c:pt idx="27">
                  <c:v>12018.187528967032</c:v>
                </c:pt>
                <c:pt idx="28">
                  <c:v>12133.112271061111</c:v>
                </c:pt>
                <c:pt idx="29">
                  <c:v>12236.681429253511</c:v>
                </c:pt>
                <c:pt idx="30">
                  <c:v>12330.26034360678</c:v>
                </c:pt>
                <c:pt idx="31">
                  <c:v>12414.985920772462</c:v>
                </c:pt>
                <c:pt idx="32">
                  <c:v>12491.819397370333</c:v>
                </c:pt>
                <c:pt idx="33">
                  <c:v>12561.58414341213</c:v>
                </c:pt>
                <c:pt idx="34">
                  <c:v>12624.993367849469</c:v>
                </c:pt>
                <c:pt idx="35">
                  <c:v>12682.670759153363</c:v>
                </c:pt>
                <c:pt idx="36">
                  <c:v>12735.166104957623</c:v>
                </c:pt>
                <c:pt idx="37">
                  <c:v>12782.967295466784</c:v>
                </c:pt>
                <c:pt idx="38">
                  <c:v>12826.509689925855</c:v>
                </c:pt>
                <c:pt idx="39">
                  <c:v>12866.183537415547</c:v>
                </c:pt>
                <c:pt idx="40">
                  <c:v>12902.339945277485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B1-4820-BFA8-A1F89E961B6C}"/>
            </c:ext>
          </c:extLst>
        </c:ser>
        <c:ser>
          <c:idx val="3"/>
          <c:order val="3"/>
          <c:tx>
            <c:strRef>
              <c:f>'Medium-end market'!$P$2</c:f>
              <c:strCache>
                <c:ptCount val="1"/>
                <c:pt idx="0">
                  <c:v>Late majority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market'!$P$3:$P$43</c:f>
              <c:numCache>
                <c:formatCode>0</c:formatCode>
                <c:ptCount val="41"/>
                <c:pt idx="0">
                  <c:v>345.63069389362255</c:v>
                </c:pt>
                <c:pt idx="1">
                  <c:v>574.23532718550803</c:v>
                </c:pt>
                <c:pt idx="2">
                  <c:v>866.44051994911081</c:v>
                </c:pt>
                <c:pt idx="3">
                  <c:v>1202.1450424044356</c:v>
                </c:pt>
                <c:pt idx="4">
                  <c:v>1559.7771129160924</c:v>
                </c:pt>
                <c:pt idx="5">
                  <c:v>1923.1456546033571</c:v>
                </c:pt>
                <c:pt idx="6">
                  <c:v>2283.4564634692433</c:v>
                </c:pt>
                <c:pt idx="7">
                  <c:v>2638.8934379760835</c:v>
                </c:pt>
                <c:pt idx="8">
                  <c:v>2993.9796226476192</c:v>
                </c:pt>
                <c:pt idx="9">
                  <c:v>3359.7731561919854</c:v>
                </c:pt>
                <c:pt idx="10">
                  <c:v>3755.1843155840311</c:v>
                </c:pt>
                <c:pt idx="11">
                  <c:v>4209.1913604701185</c:v>
                </c:pt>
                <c:pt idx="12">
                  <c:v>4762.9872456739176</c:v>
                </c:pt>
                <c:pt idx="13">
                  <c:v>5469.5376174835646</c:v>
                </c:pt>
                <c:pt idx="14">
                  <c:v>6385.2386094374124</c:v>
                </c:pt>
                <c:pt idx="15">
                  <c:v>7545.8594759046955</c:v>
                </c:pt>
                <c:pt idx="16">
                  <c:v>8925.1535850448836</c:v>
                </c:pt>
                <c:pt idx="17">
                  <c:v>10402.059034169391</c:v>
                </c:pt>
                <c:pt idx="18">
                  <c:v>11789.719396519709</c:v>
                </c:pt>
                <c:pt idx="19">
                  <c:v>12932.810449010494</c:v>
                </c:pt>
                <c:pt idx="20">
                  <c:v>13784.422716061399</c:v>
                </c:pt>
                <c:pt idx="21">
                  <c:v>14393.428843584888</c:v>
                </c:pt>
                <c:pt idx="22">
                  <c:v>14841.383947589018</c:v>
                </c:pt>
                <c:pt idx="23">
                  <c:v>15194.975346203719</c:v>
                </c:pt>
                <c:pt idx="24">
                  <c:v>15493.277787240602</c:v>
                </c:pt>
                <c:pt idx="25">
                  <c:v>15755.062672619433</c:v>
                </c:pt>
                <c:pt idx="26">
                  <c:v>15989.032695630698</c:v>
                </c:pt>
                <c:pt idx="27">
                  <c:v>16199.973967508055</c:v>
                </c:pt>
                <c:pt idx="28">
                  <c:v>16391.18978600519</c:v>
                </c:pt>
                <c:pt idx="29">
                  <c:v>16565.248120128155</c:v>
                </c:pt>
                <c:pt idx="30">
                  <c:v>16724.227814530819</c:v>
                </c:pt>
                <c:pt idx="31">
                  <c:v>16869.843078732327</c:v>
                </c:pt>
                <c:pt idx="32">
                  <c:v>17003.527625987761</c:v>
                </c:pt>
                <c:pt idx="33">
                  <c:v>17126.495850602612</c:v>
                </c:pt>
                <c:pt idx="34">
                  <c:v>17239.788216880865</c:v>
                </c:pt>
                <c:pt idx="35">
                  <c:v>17344.305406233419</c:v>
                </c:pt>
                <c:pt idx="36">
                  <c:v>17440.834332644692</c:v>
                </c:pt>
                <c:pt idx="37">
                  <c:v>17530.068197142708</c:v>
                </c:pt>
                <c:pt idx="38">
                  <c:v>17612.622119759799</c:v>
                </c:pt>
                <c:pt idx="39">
                  <c:v>17689.045454561827</c:v>
                </c:pt>
                <c:pt idx="40">
                  <c:v>17759.831592110968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CB1-4820-BFA8-A1F89E961B6C}"/>
            </c:ext>
          </c:extLst>
        </c:ser>
        <c:ser>
          <c:idx val="4"/>
          <c:order val="4"/>
          <c:tx>
            <c:strRef>
              <c:f>'Medium-end market'!$Q$2</c:f>
              <c:strCache>
                <c:ptCount val="1"/>
                <c:pt idx="0">
                  <c:v>Laggards demand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market'!$Q$3:$Q$43</c:f>
              <c:numCache>
                <c:formatCode>0</c:formatCode>
                <c:ptCount val="41"/>
                <c:pt idx="0">
                  <c:v>20.706500597906356</c:v>
                </c:pt>
                <c:pt idx="1">
                  <c:v>24.234464054559524</c:v>
                </c:pt>
                <c:pt idx="2">
                  <c:v>28.406759691511173</c:v>
                </c:pt>
                <c:pt idx="3">
                  <c:v>33.324216342196763</c:v>
                </c:pt>
                <c:pt idx="4">
                  <c:v>39.099937091745019</c:v>
                </c:pt>
                <c:pt idx="5">
                  <c:v>45.864125959827845</c:v>
                </c:pt>
                <c:pt idx="6">
                  <c:v>53.774612910733495</c:v>
                </c:pt>
                <c:pt idx="7">
                  <c:v>63.038035851687951</c:v>
                </c:pt>
                <c:pt idx="8">
                  <c:v>73.949953574524073</c:v>
                </c:pt>
                <c:pt idx="9">
                  <c:v>86.966951037713812</c:v>
                </c:pt>
                <c:pt idx="10">
                  <c:v>102.82962472434575</c:v>
                </c:pt>
                <c:pt idx="11">
                  <c:v>122.75995927381521</c:v>
                </c:pt>
                <c:pt idx="12">
                  <c:v>148.75347737924756</c:v>
                </c:pt>
                <c:pt idx="13">
                  <c:v>183.95716360932732</c:v>
                </c:pt>
                <c:pt idx="14">
                  <c:v>233.01784914766526</c:v>
                </c:pt>
                <c:pt idx="15">
                  <c:v>302.00191927620676</c:v>
                </c:pt>
                <c:pt idx="16">
                  <c:v>397.00356821907616</c:v>
                </c:pt>
                <c:pt idx="17">
                  <c:v>520.52354992005849</c:v>
                </c:pt>
                <c:pt idx="18">
                  <c:v>666.87672011080485</c:v>
                </c:pt>
                <c:pt idx="19">
                  <c:v>821.83034814009443</c:v>
                </c:pt>
                <c:pt idx="20">
                  <c:v>969.79380715170112</c:v>
                </c:pt>
                <c:pt idx="21">
                  <c:v>1102.054351214814</c:v>
                </c:pt>
                <c:pt idx="22">
                  <c:v>1217.8808809306508</c:v>
                </c:pt>
                <c:pt idx="23">
                  <c:v>1320.2389957213752</c:v>
                </c:pt>
                <c:pt idx="24">
                  <c:v>1412.1236641406283</c:v>
                </c:pt>
                <c:pt idx="25">
                  <c:v>1495.4905053714863</c:v>
                </c:pt>
                <c:pt idx="26">
                  <c:v>1571.5504354281795</c:v>
                </c:pt>
                <c:pt idx="27">
                  <c:v>1641.1841229425258</c:v>
                </c:pt>
                <c:pt idx="28">
                  <c:v>1705.1315158554455</c:v>
                </c:pt>
                <c:pt idx="29">
                  <c:v>1764.0415807970421</c:v>
                </c:pt>
                <c:pt idx="30">
                  <c:v>1818.4830140852102</c:v>
                </c:pt>
                <c:pt idx="31">
                  <c:v>1868.9510465312167</c:v>
                </c:pt>
                <c:pt idx="32">
                  <c:v>1915.8753605948318</c:v>
                </c:pt>
                <c:pt idx="33">
                  <c:v>1959.6283556679448</c:v>
                </c:pt>
                <c:pt idx="34">
                  <c:v>2000.5329847786513</c:v>
                </c:pt>
                <c:pt idx="35">
                  <c:v>2038.8698096273538</c:v>
                </c:pt>
                <c:pt idx="36">
                  <c:v>2074.8831706771271</c:v>
                </c:pt>
                <c:pt idx="37">
                  <c:v>2108.7864932507046</c:v>
                </c:pt>
                <c:pt idx="38">
                  <c:v>2140.7668061055952</c:v>
                </c:pt>
                <c:pt idx="39">
                  <c:v>2170.9885684025871</c:v>
                </c:pt>
                <c:pt idx="40">
                  <c:v>2199.5969022876257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CB1-4820-BFA8-A1F89E961B6C}"/>
            </c:ext>
          </c:extLst>
        </c:ser>
        <c:ser>
          <c:idx val="5"/>
          <c:order val="5"/>
          <c:tx>
            <c:strRef>
              <c:f>'Medium-end market'!$R$2</c:f>
              <c:strCache>
                <c:ptCount val="1"/>
                <c:pt idx="0">
                  <c:v>Total demand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market'!$R$3:$R$43</c:f>
              <c:numCache>
                <c:formatCode>0</c:formatCode>
                <c:ptCount val="41"/>
                <c:pt idx="0">
                  <c:v>721.98142019803072</c:v>
                </c:pt>
                <c:pt idx="1">
                  <c:v>1255.7783598032781</c:v>
                </c:pt>
                <c:pt idx="2">
                  <c:v>1938.8732315990324</c:v>
                </c:pt>
                <c:pt idx="3">
                  <c:v>2703.3899855563527</c:v>
                </c:pt>
                <c:pt idx="4">
                  <c:v>3489.4114383891774</c:v>
                </c:pt>
                <c:pt idx="5">
                  <c:v>4261.457718226281</c:v>
                </c:pt>
                <c:pt idx="6">
                  <c:v>5006.3425031597499</c:v>
                </c:pt>
                <c:pt idx="7">
                  <c:v>5727.1874605044659</c:v>
                </c:pt>
                <c:pt idx="8">
                  <c:v>6439.9296027523724</c:v>
                </c:pt>
                <c:pt idx="9">
                  <c:v>7173.377096876271</c:v>
                </c:pt>
                <c:pt idx="10">
                  <c:v>7972.4171174028806</c:v>
                </c:pt>
                <c:pt idx="11">
                  <c:v>8903.4716159080417</c:v>
                </c:pt>
                <c:pt idx="12">
                  <c:v>10059.98300804037</c:v>
                </c:pt>
                <c:pt idx="13">
                  <c:v>11562.137069371569</c:v>
                </c:pt>
                <c:pt idx="14">
                  <c:v>13537.746123966259</c:v>
                </c:pt>
                <c:pt idx="15">
                  <c:v>16063.879214485143</c:v>
                </c:pt>
                <c:pt idx="16">
                  <c:v>19066.28166845279</c:v>
                </c:pt>
                <c:pt idx="17">
                  <c:v>22251.504701748483</c:v>
                </c:pt>
                <c:pt idx="18">
                  <c:v>25201.259313284419</c:v>
                </c:pt>
                <c:pt idx="19">
                  <c:v>27599.940185863612</c:v>
                </c:pt>
                <c:pt idx="20">
                  <c:v>29374.236211543797</c:v>
                </c:pt>
                <c:pt idx="21">
                  <c:v>30641.367774843675</c:v>
                </c:pt>
                <c:pt idx="22">
                  <c:v>31575.293791883807</c:v>
                </c:pt>
                <c:pt idx="23">
                  <c:v>32314.388842747845</c:v>
                </c:pt>
                <c:pt idx="24">
                  <c:v>32938.876201764491</c:v>
                </c:pt>
                <c:pt idx="25">
                  <c:v>33487.05475007389</c:v>
                </c:pt>
                <c:pt idx="26">
                  <c:v>33976.619001744322</c:v>
                </c:pt>
                <c:pt idx="27">
                  <c:v>34417.338815899042</c:v>
                </c:pt>
                <c:pt idx="28">
                  <c:v>34816.033264759077</c:v>
                </c:pt>
                <c:pt idx="29">
                  <c:v>35178.071535078845</c:v>
                </c:pt>
                <c:pt idx="30">
                  <c:v>35507.85208848583</c:v>
                </c:pt>
                <c:pt idx="31">
                  <c:v>35809.04078787347</c:v>
                </c:pt>
                <c:pt idx="32">
                  <c:v>36084.732527131811</c:v>
                </c:pt>
                <c:pt idx="33">
                  <c:v>36337.569821309364</c:v>
                </c:pt>
                <c:pt idx="34">
                  <c:v>36569.831614754847</c:v>
                </c:pt>
                <c:pt idx="35">
                  <c:v>36783.500724667028</c:v>
                </c:pt>
                <c:pt idx="36">
                  <c:v>36980.315730617032</c:v>
                </c:pt>
                <c:pt idx="37">
                  <c:v>37161.811399040263</c:v>
                </c:pt>
                <c:pt idx="38">
                  <c:v>37329.350559898048</c:v>
                </c:pt>
                <c:pt idx="39">
                  <c:v>37484.149541593462</c:v>
                </c:pt>
                <c:pt idx="40">
                  <c:v>37627.298700835818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CB1-4820-BFA8-A1F89E961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7640496"/>
        <c:axId val="959148160"/>
      </c:lineChart>
      <c:catAx>
        <c:axId val="7376404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59148160"/>
        <c:crosses val="autoZero"/>
        <c:auto val="1"/>
        <c:lblAlgn val="ctr"/>
        <c:lblOffset val="100"/>
        <c:noMultiLvlLbl val="0"/>
      </c:catAx>
      <c:valAx>
        <c:axId val="95914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37640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New tech installed base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'Low-end market'!$C$2</c:f>
              <c:strCache>
                <c:ptCount val="1"/>
                <c:pt idx="0">
                  <c:v>Innovators cum. demand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market'!$C$3:$C$43</c:f>
              <c:numCache>
                <c:formatCode>0</c:formatCode>
                <c:ptCount val="41"/>
                <c:pt idx="0">
                  <c:v>45</c:v>
                </c:pt>
                <c:pt idx="1">
                  <c:v>147.14745608180908</c:v>
                </c:pt>
                <c:pt idx="2">
                  <c:v>331.81892624111117</c:v>
                </c:pt>
                <c:pt idx="3">
                  <c:v>571.88643534937955</c:v>
                </c:pt>
                <c:pt idx="4">
                  <c:v>835.8167988121229</c:v>
                </c:pt>
                <c:pt idx="5">
                  <c:v>1102.1617894525511</c:v>
                </c:pt>
                <c:pt idx="6">
                  <c:v>1358.514160312689</c:v>
                </c:pt>
                <c:pt idx="7">
                  <c:v>1598.4853189378539</c:v>
                </c:pt>
                <c:pt idx="8">
                  <c:v>1819.493476833703</c:v>
                </c:pt>
                <c:pt idx="9">
                  <c:v>2021.4078606941646</c:v>
                </c:pt>
                <c:pt idx="10">
                  <c:v>2205.7960006060007</c:v>
                </c:pt>
                <c:pt idx="11">
                  <c:v>2375.5876932163951</c:v>
                </c:pt>
                <c:pt idx="12">
                  <c:v>2535.0431950652023</c:v>
                </c:pt>
                <c:pt idx="13">
                  <c:v>2689.9546311093086</c:v>
                </c:pt>
                <c:pt idx="14">
                  <c:v>2848.0287265134039</c:v>
                </c:pt>
                <c:pt idx="15">
                  <c:v>3019.4141309607057</c:v>
                </c:pt>
                <c:pt idx="16">
                  <c:v>3217.3574710042117</c:v>
                </c:pt>
                <c:pt idx="17">
                  <c:v>3458.9796739553817</c:v>
                </c:pt>
                <c:pt idx="18">
                  <c:v>3766.0980579402394</c:v>
                </c:pt>
                <c:pt idx="19">
                  <c:v>4165.7854089461989</c:v>
                </c:pt>
                <c:pt idx="20">
                  <c:v>4689.8635189240822</c:v>
                </c:pt>
                <c:pt idx="21">
                  <c:v>5371.8386276437031</c:v>
                </c:pt>
                <c:pt idx="22">
                  <c:v>6239.5053544372977</c:v>
                </c:pt>
                <c:pt idx="23">
                  <c:v>7303.0480098296921</c:v>
                </c:pt>
                <c:pt idx="24">
                  <c:v>8543.0214897942242</c:v>
                </c:pt>
                <c:pt idx="25">
                  <c:v>9906.9649511299776</c:v>
                </c:pt>
                <c:pt idx="26">
                  <c:v>11320.299141216574</c:v>
                </c:pt>
                <c:pt idx="27">
                  <c:v>12706.310254821528</c:v>
                </c:pt>
                <c:pt idx="28">
                  <c:v>14003.427245599709</c:v>
                </c:pt>
                <c:pt idx="29">
                  <c:v>15172.67876874998</c:v>
                </c:pt>
                <c:pt idx="30">
                  <c:v>16196.460089662698</c:v>
                </c:pt>
                <c:pt idx="31">
                  <c:v>17073.275161194586</c:v>
                </c:pt>
                <c:pt idx="32">
                  <c:v>17812.098010317022</c:v>
                </c:pt>
                <c:pt idx="33">
                  <c:v>18427.833376662027</c:v>
                </c:pt>
                <c:pt idx="34">
                  <c:v>18937.93678280669</c:v>
                </c:pt>
                <c:pt idx="35">
                  <c:v>19359.868703171986</c:v>
                </c:pt>
                <c:pt idx="36">
                  <c:v>19709.342467593255</c:v>
                </c:pt>
                <c:pt idx="37">
                  <c:v>19999.558621816905</c:v>
                </c:pt>
                <c:pt idx="38">
                  <c:v>20241.277978005499</c:v>
                </c:pt>
                <c:pt idx="39">
                  <c:v>20443.218322201104</c:v>
                </c:pt>
                <c:pt idx="40">
                  <c:v>20612.444713350189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8A-4D06-B079-1901CD028612}"/>
            </c:ext>
          </c:extLst>
        </c:ser>
        <c:ser>
          <c:idx val="1"/>
          <c:order val="1"/>
          <c:tx>
            <c:strRef>
              <c:f>'Low-end market'!$D$2</c:f>
              <c:strCache>
                <c:ptCount val="1"/>
                <c:pt idx="0">
                  <c:v>Early adopters cum. demand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market'!$D$3:$D$43</c:f>
              <c:numCache>
                <c:formatCode>0</c:formatCode>
                <c:ptCount val="41"/>
                <c:pt idx="0">
                  <c:v>189</c:v>
                </c:pt>
                <c:pt idx="1">
                  <c:v>490.2649481658915</c:v>
                </c:pt>
                <c:pt idx="2">
                  <c:v>1045.414643031484</c:v>
                </c:pt>
                <c:pt idx="3">
                  <c:v>1858.9556153032945</c:v>
                </c:pt>
                <c:pt idx="4">
                  <c:v>2877.8418525509569</c:v>
                </c:pt>
                <c:pt idx="5">
                  <c:v>4031.976037541458</c:v>
                </c:pt>
                <c:pt idx="6">
                  <c:v>5258.0926685952527</c:v>
                </c:pt>
                <c:pt idx="7">
                  <c:v>6507.174710168918</c:v>
                </c:pt>
                <c:pt idx="8">
                  <c:v>7744.4958830985834</c:v>
                </c:pt>
                <c:pt idx="9">
                  <c:v>8947.5137188284862</c:v>
                </c:pt>
                <c:pt idx="10">
                  <c:v>10103.676861122029</c:v>
                </c:pt>
                <c:pt idx="11">
                  <c:v>11208.819041854484</c:v>
                </c:pt>
                <c:pt idx="12">
                  <c:v>12266.288700500472</c:v>
                </c:pt>
                <c:pt idx="13">
                  <c:v>13286.754127589189</c:v>
                </c:pt>
                <c:pt idx="14">
                  <c:v>14288.512785201416</c:v>
                </c:pt>
                <c:pt idx="15">
                  <c:v>15298.071480946361</c:v>
                </c:pt>
                <c:pt idx="16">
                  <c:v>16350.758387630933</c:v>
                </c:pt>
                <c:pt idx="17">
                  <c:v>17491.155868163754</c:v>
                </c:pt>
                <c:pt idx="18">
                  <c:v>18773.118548923201</c:v>
                </c:pt>
                <c:pt idx="19">
                  <c:v>20258.957538831561</c:v>
                </c:pt>
                <c:pt idx="20">
                  <c:v>22016.990865696531</c:v>
                </c:pt>
                <c:pt idx="21">
                  <c:v>24116.214877862592</c:v>
                </c:pt>
                <c:pt idx="22">
                  <c:v>26616.764813933441</c:v>
                </c:pt>
                <c:pt idx="23">
                  <c:v>29555.848746406355</c:v>
                </c:pt>
                <c:pt idx="24">
                  <c:v>32931.568325498672</c:v>
                </c:pt>
                <c:pt idx="25">
                  <c:v>36690.706107906641</c:v>
                </c:pt>
                <c:pt idx="26">
                  <c:v>40728.061778768999</c:v>
                </c:pt>
                <c:pt idx="27">
                  <c:v>44900.972253001011</c:v>
                </c:pt>
                <c:pt idx="28">
                  <c:v>49054.628439759581</c:v>
                </c:pt>
                <c:pt idx="29">
                  <c:v>53048.212248572192</c:v>
                </c:pt>
                <c:pt idx="30">
                  <c:v>56773.23050950202</c:v>
                </c:pt>
                <c:pt idx="31">
                  <c:v>60161.19319988176</c:v>
                </c:pt>
                <c:pt idx="32">
                  <c:v>63182.524674201559</c:v>
                </c:pt>
                <c:pt idx="33">
                  <c:v>65839.929176396763</c:v>
                </c:pt>
                <c:pt idx="34">
                  <c:v>68158.683348220657</c:v>
                </c:pt>
                <c:pt idx="35">
                  <c:v>70175.810213275239</c:v>
                </c:pt>
                <c:pt idx="36">
                  <c:v>71930.648394660981</c:v>
                </c:pt>
                <c:pt idx="37">
                  <c:v>73459.304195629811</c:v>
                </c:pt>
                <c:pt idx="38">
                  <c:v>74793.09016237894</c:v>
                </c:pt>
                <c:pt idx="39">
                  <c:v>75958.821378922978</c:v>
                </c:pt>
                <c:pt idx="40">
                  <c:v>76979.426076798642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8A-4D06-B079-1901CD028612}"/>
            </c:ext>
          </c:extLst>
        </c:ser>
        <c:ser>
          <c:idx val="2"/>
          <c:order val="2"/>
          <c:tx>
            <c:strRef>
              <c:f>'Low-end market'!$E$2</c:f>
              <c:strCache>
                <c:ptCount val="1"/>
                <c:pt idx="0">
                  <c:v>Early majority cum. demand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market'!$E$3:$E$43</c:f>
              <c:numCache>
                <c:formatCode>0</c:formatCode>
                <c:ptCount val="41"/>
                <c:pt idx="0">
                  <c:v>340</c:v>
                </c:pt>
                <c:pt idx="1">
                  <c:v>692.51684547466846</c:v>
                </c:pt>
                <c:pt idx="2">
                  <c:v>1298.3592627754429</c:v>
                </c:pt>
                <c:pt idx="3">
                  <c:v>2210.5644988244294</c:v>
                </c:pt>
                <c:pt idx="4">
                  <c:v>3437.4163045731107</c:v>
                </c:pt>
                <c:pt idx="5">
                  <c:v>4948.3220071443402</c:v>
                </c:pt>
                <c:pt idx="6">
                  <c:v>6690.5903937618614</c:v>
                </c:pt>
                <c:pt idx="7">
                  <c:v>8604.8005773172172</c:v>
                </c:pt>
                <c:pt idx="8">
                  <c:v>10634.616003879295</c:v>
                </c:pt>
                <c:pt idx="9">
                  <c:v>12731.78388001207</c:v>
                </c:pt>
                <c:pt idx="10">
                  <c:v>14858.195536686226</c:v>
                </c:pt>
                <c:pt idx="11">
                  <c:v>16986.540204009209</c:v>
                </c:pt>
                <c:pt idx="12">
                  <c:v>19100.505654287437</c:v>
                </c:pt>
                <c:pt idx="13">
                  <c:v>21195.00210660919</c:v>
                </c:pt>
                <c:pt idx="14">
                  <c:v>23276.533744025546</c:v>
                </c:pt>
                <c:pt idx="15">
                  <c:v>25363.603961297176</c:v>
                </c:pt>
                <c:pt idx="16">
                  <c:v>27486.925328167406</c:v>
                </c:pt>
                <c:pt idx="17">
                  <c:v>29689.197760097464</c:v>
                </c:pt>
                <c:pt idx="18">
                  <c:v>32024.242454039722</c:v>
                </c:pt>
                <c:pt idx="19">
                  <c:v>34555.234809150497</c:v>
                </c:pt>
                <c:pt idx="20">
                  <c:v>37351.62197834043</c:v>
                </c:pt>
                <c:pt idx="21">
                  <c:v>40484.107865869402</c:v>
                </c:pt>
                <c:pt idx="22">
                  <c:v>44017.040797534159</c:v>
                </c:pt>
                <c:pt idx="23">
                  <c:v>47997.956949151609</c:v>
                </c:pt>
                <c:pt idx="24">
                  <c:v>52445.196958207976</c:v>
                </c:pt>
                <c:pt idx="25">
                  <c:v>57336.325868828826</c:v>
                </c:pt>
                <c:pt idx="26">
                  <c:v>62601.661347581117</c:v>
                </c:pt>
                <c:pt idx="27">
                  <c:v>68127.036071334049</c:v>
                </c:pt>
                <c:pt idx="28">
                  <c:v>73767.098924360718</c:v>
                </c:pt>
                <c:pt idx="29">
                  <c:v>79366.169492089524</c:v>
                </c:pt>
                <c:pt idx="30">
                  <c:v>84780.646914615194</c:v>
                </c:pt>
                <c:pt idx="31">
                  <c:v>89897.020339910261</c:v>
                </c:pt>
                <c:pt idx="32">
                  <c:v>94641.874129820513</c:v>
                </c:pt>
                <c:pt idx="33">
                  <c:v>98982.924142317454</c:v>
                </c:pt>
                <c:pt idx="34">
                  <c:v>102922.06446085821</c:v>
                </c:pt>
                <c:pt idx="35">
                  <c:v>106483.1690496638</c:v>
                </c:pt>
                <c:pt idx="36">
                  <c:v>109699.32461299238</c:v>
                </c:pt>
                <c:pt idx="37">
                  <c:v>112604.30468765704</c:v>
                </c:pt>
                <c:pt idx="38">
                  <c:v>115229.38263551498</c:v>
                </c:pt>
                <c:pt idx="39">
                  <c:v>117602.87521668606</c:v>
                </c:pt>
                <c:pt idx="40">
                  <c:v>119750.2886139068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8A-4D06-B079-1901CD028612}"/>
            </c:ext>
          </c:extLst>
        </c:ser>
        <c:ser>
          <c:idx val="3"/>
          <c:order val="3"/>
          <c:tx>
            <c:strRef>
              <c:f>'Low-end market'!$F$2</c:f>
              <c:strCache>
                <c:ptCount val="1"/>
                <c:pt idx="0">
                  <c:v>Late majority cum.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market'!$F$3:$F$43</c:f>
              <c:numCache>
                <c:formatCode>0</c:formatCode>
                <c:ptCount val="41"/>
                <c:pt idx="0">
                  <c:v>170</c:v>
                </c:pt>
                <c:pt idx="1">
                  <c:v>230.20171718010829</c:v>
                </c:pt>
                <c:pt idx="2">
                  <c:v>312.84003276642409</c:v>
                </c:pt>
                <c:pt idx="3">
                  <c:v>423.96184510929641</c:v>
                </c:pt>
                <c:pt idx="4">
                  <c:v>569.73308331923045</c:v>
                </c:pt>
                <c:pt idx="5">
                  <c:v>755.822525781374</c:v>
                </c:pt>
                <c:pt idx="6">
                  <c:v>986.8063287003215</c:v>
                </c:pt>
                <c:pt idx="7">
                  <c:v>1265.7369858595841</c:v>
                </c:pt>
                <c:pt idx="8">
                  <c:v>1593.9704325784562</c:v>
                </c:pt>
                <c:pt idx="9">
                  <c:v>1971.2763387543991</c:v>
                </c:pt>
                <c:pt idx="10">
                  <c:v>2396.2044397953341</c:v>
                </c:pt>
                <c:pt idx="11">
                  <c:v>2866.6588615073301</c:v>
                </c:pt>
                <c:pt idx="12">
                  <c:v>3380.6348700392705</c:v>
                </c:pt>
                <c:pt idx="13">
                  <c:v>3937.0792405591351</c:v>
                </c:pt>
                <c:pt idx="14">
                  <c:v>4536.8316418649156</c:v>
                </c:pt>
                <c:pt idx="15">
                  <c:v>5183.590383583055</c:v>
                </c:pt>
                <c:pt idx="16">
                  <c:v>5884.8348770187422</c:v>
                </c:pt>
                <c:pt idx="17">
                  <c:v>6652.6381736211433</c:v>
                </c:pt>
                <c:pt idx="18">
                  <c:v>7504.3031047216664</c:v>
                </c:pt>
                <c:pt idx="19">
                  <c:v>8462.7221423021983</c:v>
                </c:pt>
                <c:pt idx="20">
                  <c:v>9556.262660147544</c:v>
                </c:pt>
                <c:pt idx="21">
                  <c:v>10817.81241399532</c:v>
                </c:pt>
                <c:pt idx="22">
                  <c:v>12282.441082148969</c:v>
                </c:pt>
                <c:pt idx="23">
                  <c:v>13983.098846961097</c:v>
                </c:pt>
                <c:pt idx="24">
                  <c:v>15944.146689377192</c:v>
                </c:pt>
                <c:pt idx="25">
                  <c:v>18173.522795447934</c:v>
                </c:pt>
                <c:pt idx="26">
                  <c:v>20655.797365708699</c:v>
                </c:pt>
                <c:pt idx="27">
                  <c:v>23349.29324674805</c:v>
                </c:pt>
                <c:pt idx="28">
                  <c:v>26189.6113186035</c:v>
                </c:pt>
                <c:pt idx="29">
                  <c:v>29099.209785723098</c:v>
                </c:pt>
                <c:pt idx="30">
                  <c:v>31999.889388439358</c:v>
                </c:pt>
                <c:pt idx="31">
                  <c:v>34824.122902671006</c:v>
                </c:pt>
                <c:pt idx="32">
                  <c:v>37522.333318283003</c:v>
                </c:pt>
                <c:pt idx="33">
                  <c:v>40065.109834571056</c:v>
                </c:pt>
                <c:pt idx="34">
                  <c:v>42440.841151468812</c:v>
                </c:pt>
                <c:pt idx="35">
                  <c:v>44650.315374322206</c:v>
                </c:pt>
                <c:pt idx="36">
                  <c:v>46700.71909571033</c:v>
                </c:pt>
                <c:pt idx="37">
                  <c:v>48601.430825832758</c:v>
                </c:pt>
                <c:pt idx="38">
                  <c:v>50362.223433234612</c:v>
                </c:pt>
                <c:pt idx="39">
                  <c:v>51992.746924577732</c:v>
                </c:pt>
                <c:pt idx="40">
                  <c:v>53502.340205060405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B8A-4D06-B079-1901CD028612}"/>
            </c:ext>
          </c:extLst>
        </c:ser>
        <c:ser>
          <c:idx val="4"/>
          <c:order val="4"/>
          <c:tx>
            <c:strRef>
              <c:f>'Low-end market'!$G$2</c:f>
              <c:strCache>
                <c:ptCount val="1"/>
                <c:pt idx="0">
                  <c:v>Laggards cum. demand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market'!$G$3:$G$43</c:f>
              <c:numCache>
                <c:formatCode>0</c:formatCode>
                <c:ptCount val="41"/>
                <c:pt idx="0">
                  <c:v>55</c:v>
                </c:pt>
                <c:pt idx="1">
                  <c:v>55.007963587785547</c:v>
                </c:pt>
                <c:pt idx="2">
                  <c:v>55.016754896932348</c:v>
                </c:pt>
                <c:pt idx="3">
                  <c:v>55.026540266048443</c:v>
                </c:pt>
                <c:pt idx="4">
                  <c:v>55.03754675785985</c:v>
                </c:pt>
                <c:pt idx="5">
                  <c:v>55.050091756178524</c:v>
                </c:pt>
                <c:pt idx="6">
                  <c:v>55.064629515594604</c:v>
                </c:pt>
                <c:pt idx="7">
                  <c:v>55.081824963525008</c:v>
                </c:pt>
                <c:pt idx="8">
                  <c:v>55.102670750889736</c:v>
                </c:pt>
                <c:pt idx="9">
                  <c:v>55.128670984855027</c:v>
                </c:pt>
                <c:pt idx="10">
                  <c:v>55.162122723901071</c:v>
                </c:pt>
                <c:pt idx="11">
                  <c:v>55.206529998264529</c:v>
                </c:pt>
                <c:pt idx="12">
                  <c:v>55.267178131526386</c:v>
                </c:pt>
                <c:pt idx="13">
                  <c:v>55.351873456552568</c:v>
                </c:pt>
                <c:pt idx="14">
                  <c:v>55.471820510035712</c:v>
                </c:pt>
                <c:pt idx="15">
                  <c:v>55.642586377008811</c:v>
                </c:pt>
                <c:pt idx="16">
                  <c:v>55.885115646449307</c:v>
                </c:pt>
                <c:pt idx="17">
                  <c:v>56.226816196527359</c:v>
                </c:pt>
                <c:pt idx="18">
                  <c:v>56.702813009766061</c:v>
                </c:pt>
                <c:pt idx="19">
                  <c:v>57.357529123317342</c:v>
                </c:pt>
                <c:pt idx="20">
                  <c:v>58.246775812760745</c:v>
                </c:pt>
                <c:pt idx="21">
                  <c:v>59.440509856391103</c:v>
                </c:pt>
                <c:pt idx="22">
                  <c:v>61.026335818344023</c:v>
                </c:pt>
                <c:pt idx="23">
                  <c:v>63.113671315349976</c:v>
                </c:pt>
                <c:pt idx="24">
                  <c:v>65.838213459835202</c:v>
                </c:pt>
                <c:pt idx="25">
                  <c:v>69.365921044974201</c:v>
                </c:pt>
                <c:pt idx="26">
                  <c:v>73.895228646997012</c:v>
                </c:pt>
                <c:pt idx="27">
                  <c:v>79.655917935807395</c:v>
                </c:pt>
                <c:pt idx="28">
                  <c:v>86.903551259669626</c:v>
                </c:pt>
                <c:pt idx="29">
                  <c:v>95.910235051399965</c:v>
                </c:pt>
                <c:pt idx="30">
                  <c:v>106.95562861586521</c:v>
                </c:pt>
                <c:pt idx="31">
                  <c:v>120.32483641016586</c:v>
                </c:pt>
                <c:pt idx="32">
                  <c:v>136.31906190885945</c:v>
                </c:pt>
                <c:pt idx="33">
                  <c:v>155.27864876866306</c:v>
                </c:pt>
                <c:pt idx="34">
                  <c:v>177.60851403703646</c:v>
                </c:pt>
                <c:pt idx="35">
                  <c:v>203.79021220257232</c:v>
                </c:pt>
                <c:pt idx="36">
                  <c:v>234.3716652375816</c:v>
                </c:pt>
                <c:pt idx="37">
                  <c:v>269.94276961667742</c:v>
                </c:pt>
                <c:pt idx="38">
                  <c:v>311.11122412734079</c:v>
                </c:pt>
                <c:pt idx="39">
                  <c:v>358.48102003395803</c:v>
                </c:pt>
                <c:pt idx="40">
                  <c:v>412.63005925788934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B8A-4D06-B079-1901CD028612}"/>
            </c:ext>
          </c:extLst>
        </c:ser>
        <c:ser>
          <c:idx val="5"/>
          <c:order val="5"/>
          <c:tx>
            <c:strRef>
              <c:f>'Low-end market'!$H$2</c:f>
              <c:strCache>
                <c:ptCount val="1"/>
                <c:pt idx="0">
                  <c:v>New tech installed base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market'!$H$3:$H$43</c:f>
              <c:numCache>
                <c:formatCode>0</c:formatCode>
                <c:ptCount val="41"/>
                <c:pt idx="0">
                  <c:v>799</c:v>
                </c:pt>
                <c:pt idx="1">
                  <c:v>1615.138930490263</c:v>
                </c:pt>
                <c:pt idx="2">
                  <c:v>3043.4496197113945</c:v>
                </c:pt>
                <c:pt idx="3">
                  <c:v>5120.3949348524493</c:v>
                </c:pt>
                <c:pt idx="4">
                  <c:v>7775.8455860132799</c:v>
                </c:pt>
                <c:pt idx="5">
                  <c:v>10893.332451675902</c:v>
                </c:pt>
                <c:pt idx="6">
                  <c:v>14349.068180885717</c:v>
                </c:pt>
                <c:pt idx="7">
                  <c:v>18031.2794172471</c:v>
                </c:pt>
                <c:pt idx="8">
                  <c:v>21847.678467140926</c:v>
                </c:pt>
                <c:pt idx="9">
                  <c:v>25727.110469273975</c:v>
                </c:pt>
                <c:pt idx="10">
                  <c:v>29619.034960933488</c:v>
                </c:pt>
                <c:pt idx="11">
                  <c:v>33492.812330585679</c:v>
                </c:pt>
                <c:pt idx="12">
                  <c:v>37337.739598023909</c:v>
                </c:pt>
                <c:pt idx="13">
                  <c:v>41164.141979323373</c:v>
                </c:pt>
                <c:pt idx="14">
                  <c:v>45005.378718115317</c:v>
                </c:pt>
                <c:pt idx="15">
                  <c:v>48920.3225431643</c:v>
                </c:pt>
                <c:pt idx="16">
                  <c:v>52995.76117946775</c:v>
                </c:pt>
                <c:pt idx="17">
                  <c:v>57348.198292034271</c:v>
                </c:pt>
                <c:pt idx="18">
                  <c:v>62124.464978634591</c:v>
                </c:pt>
                <c:pt idx="19">
                  <c:v>67500.057428353772</c:v>
                </c:pt>
                <c:pt idx="20">
                  <c:v>73672.985798921349</c:v>
                </c:pt>
                <c:pt idx="21">
                  <c:v>80849.414295227398</c:v>
                </c:pt>
                <c:pt idx="22">
                  <c:v>89216.778383872224</c:v>
                </c:pt>
                <c:pt idx="23">
                  <c:v>98903.066223664107</c:v>
                </c:pt>
                <c:pt idx="24">
                  <c:v>109929.7716763379</c:v>
                </c:pt>
                <c:pt idx="25">
                  <c:v>122176.88564435835</c:v>
                </c:pt>
                <c:pt idx="26">
                  <c:v>135379.71486192237</c:v>
                </c:pt>
                <c:pt idx="27">
                  <c:v>149163.26774384044</c:v>
                </c:pt>
                <c:pt idx="28">
                  <c:v>163101.66947958316</c:v>
                </c:pt>
                <c:pt idx="29">
                  <c:v>176782.18053018616</c:v>
                </c:pt>
                <c:pt idx="30">
                  <c:v>189857.18253083515</c:v>
                </c:pt>
                <c:pt idx="31">
                  <c:v>202075.93644006777</c:v>
                </c:pt>
                <c:pt idx="32">
                  <c:v>213295.14919453094</c:v>
                </c:pt>
                <c:pt idx="33">
                  <c:v>223471.07517871595</c:v>
                </c:pt>
                <c:pt idx="34">
                  <c:v>232637.13425739139</c:v>
                </c:pt>
                <c:pt idx="35">
                  <c:v>240872.95355263582</c:v>
                </c:pt>
                <c:pt idx="36">
                  <c:v>248274.40623619454</c:v>
                </c:pt>
                <c:pt idx="37">
                  <c:v>254934.54110055318</c:v>
                </c:pt>
                <c:pt idx="38">
                  <c:v>260937.08543326138</c:v>
                </c:pt>
                <c:pt idx="39">
                  <c:v>266356.14286242181</c:v>
                </c:pt>
                <c:pt idx="40">
                  <c:v>271257.12966837391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B8A-4D06-B079-1901CD0286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9548384"/>
        <c:axId val="2050664288"/>
      </c:lineChart>
      <c:catAx>
        <c:axId val="20495483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50664288"/>
        <c:crosses val="autoZero"/>
        <c:auto val="1"/>
        <c:lblAlgn val="ctr"/>
        <c:lblOffset val="100"/>
        <c:noMultiLvlLbl val="0"/>
      </c:catAx>
      <c:valAx>
        <c:axId val="205066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9548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0.xml"/><Relationship Id="rId1" Type="http://schemas.openxmlformats.org/officeDocument/2006/relationships/chart" Target="../charts/chart3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441960</xdr:colOff>
      <xdr:row>2</xdr:row>
      <xdr:rowOff>118110</xdr:rowOff>
    </xdr:from>
    <xdr:to>
      <xdr:col>24</xdr:col>
      <xdr:colOff>137160</xdr:colOff>
      <xdr:row>17</xdr:row>
      <xdr:rowOff>118110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84BAF205-A145-091D-2047-473AF51BBD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8377531-CF78-4D58-8997-A31DAE0EDF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AE370B9-BF76-4562-AB8A-969216D77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D99ACC8-4050-4137-B216-6D4480443B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39F69C9D-0EC4-4BDB-A8A3-BD892388A5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50A67EB-DF67-4CD0-908D-C1B24CA646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AC4CAD8-9629-42A5-A29E-1D466CFD7D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1D6B16E-F833-4EE4-A79A-78A9A7577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1B10FB4-DB27-4742-88F8-9161E5B4F6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BFDF262-FAE7-4430-848E-7F0D15BD50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DA1C2C0-C9DA-4100-A5C3-BFD15A4419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6AF2E5A-5D05-4A16-9607-1B36AF4244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8E03072-BC65-44D3-A569-BA776F927D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24E5D12-D591-4EC7-A56A-D15A14718C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DB40DBB-BE0D-4DC6-87C3-B6E02CDB79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2E6DC2F-4C0D-42C0-9A14-91DD8589AD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5205CD11-E271-431F-B386-7641AF2F25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B034016-5835-42F5-81FB-8C9C0AB621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8A61D98-7699-4A7E-94FA-7D459E4D55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E5B7D4A-6921-4625-ABC7-7204DA4487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69C6BF03-B8B6-45EF-A820-DB5A89409A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137160</xdr:colOff>
      <xdr:row>4</xdr:row>
      <xdr:rowOff>7620</xdr:rowOff>
    </xdr:from>
    <xdr:to>
      <xdr:col>16</xdr:col>
      <xdr:colOff>510540</xdr:colOff>
      <xdr:row>20</xdr:row>
      <xdr:rowOff>142875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6FB443C-E604-47E7-9FFA-8A54E1B857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91440</xdr:colOff>
      <xdr:row>4</xdr:row>
      <xdr:rowOff>38100</xdr:rowOff>
    </xdr:from>
    <xdr:to>
      <xdr:col>25</xdr:col>
      <xdr:colOff>396240</xdr:colOff>
      <xdr:row>19</xdr:row>
      <xdr:rowOff>38100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2FFED9F-34E1-402C-90AF-CBA874540F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259080</xdr:colOff>
      <xdr:row>4</xdr:row>
      <xdr:rowOff>66675</xdr:rowOff>
    </xdr:from>
    <xdr:to>
      <xdr:col>33</xdr:col>
      <xdr:colOff>563880</xdr:colOff>
      <xdr:row>19</xdr:row>
      <xdr:rowOff>66675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F747AF5C-FE1B-445A-98C4-CB55B3817F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0202E69-321C-44F7-8237-2028DC2CE9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B212BCA-9272-45C7-AE8C-2DE3ED12F8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236220</xdr:colOff>
      <xdr:row>4</xdr:row>
      <xdr:rowOff>95250</xdr:rowOff>
    </xdr:from>
    <xdr:to>
      <xdr:col>9</xdr:col>
      <xdr:colOff>495300</xdr:colOff>
      <xdr:row>19</xdr:row>
      <xdr:rowOff>95250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B1C188A6-05E5-7538-CF39-FA3DEAA325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342900</xdr:colOff>
      <xdr:row>4</xdr:row>
      <xdr:rowOff>95250</xdr:rowOff>
    </xdr:from>
    <xdr:to>
      <xdr:col>18</xdr:col>
      <xdr:colOff>601980</xdr:colOff>
      <xdr:row>19</xdr:row>
      <xdr:rowOff>95250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C575D77D-D79D-CA10-F133-234BE6C769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236220</xdr:colOff>
      <xdr:row>4</xdr:row>
      <xdr:rowOff>95250</xdr:rowOff>
    </xdr:from>
    <xdr:to>
      <xdr:col>9</xdr:col>
      <xdr:colOff>495300</xdr:colOff>
      <xdr:row>19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B12651C-34F4-4E48-8DCE-3676199C6B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342900</xdr:colOff>
      <xdr:row>4</xdr:row>
      <xdr:rowOff>95250</xdr:rowOff>
    </xdr:from>
    <xdr:to>
      <xdr:col>18</xdr:col>
      <xdr:colOff>601980</xdr:colOff>
      <xdr:row>19</xdr:row>
      <xdr:rowOff>95250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BEBE475A-7178-46D5-8B8F-EA5F320BB3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236220</xdr:colOff>
      <xdr:row>4</xdr:row>
      <xdr:rowOff>95250</xdr:rowOff>
    </xdr:from>
    <xdr:to>
      <xdr:col>9</xdr:col>
      <xdr:colOff>495300</xdr:colOff>
      <xdr:row>19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3703C75-78F9-404A-A666-3C13A1B891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342900</xdr:colOff>
      <xdr:row>4</xdr:row>
      <xdr:rowOff>95250</xdr:rowOff>
    </xdr:from>
    <xdr:to>
      <xdr:col>18</xdr:col>
      <xdr:colOff>601980</xdr:colOff>
      <xdr:row>19</xdr:row>
      <xdr:rowOff>95250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9B24EC3-B53A-471F-A884-D1E0AE8B75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331E2CA1-E5C4-9681-675F-DAE1CC0E2C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D6C96AAE-7F75-0422-544B-A80EB0E2DE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A889337-551E-4EA8-906F-EE668EFF19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4CE3C4B-CE5A-4D9E-B733-148F9748C2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C22A342-0FE1-46AB-BA9E-B7C1269C3C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5CA9850-3029-43E8-8813-06FE8B126F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36B3A31-9C4B-442A-A9BE-D9B0C9DBE5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5A7287B0-8E01-4275-98F3-D50CD87A81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37FC1-773B-4BF8-AF7C-5E327D92EB57}">
  <dimension ref="B2:P62"/>
  <sheetViews>
    <sheetView workbookViewId="0">
      <selection activeCell="G20" sqref="G20"/>
    </sheetView>
  </sheetViews>
  <sheetFormatPr defaultRowHeight="14.4" x14ac:dyDescent="0.3"/>
  <sheetData>
    <row r="2" spans="2:16" x14ac:dyDescent="0.3">
      <c r="B2" t="s">
        <v>0</v>
      </c>
      <c r="F2" s="1">
        <v>2</v>
      </c>
      <c r="I2" t="s">
        <v>1</v>
      </c>
      <c r="J2" t="s">
        <v>2</v>
      </c>
      <c r="K2" t="s">
        <v>3</v>
      </c>
      <c r="L2" t="s">
        <v>10</v>
      </c>
      <c r="M2" t="s">
        <v>4</v>
      </c>
      <c r="N2" t="s">
        <v>11</v>
      </c>
      <c r="O2" t="s">
        <v>5</v>
      </c>
      <c r="P2" t="s">
        <v>12</v>
      </c>
    </row>
    <row r="3" spans="2:16" x14ac:dyDescent="0.3">
      <c r="B3" t="s">
        <v>6</v>
      </c>
      <c r="F3" s="1">
        <v>1.2</v>
      </c>
      <c r="I3">
        <v>0</v>
      </c>
      <c r="J3" s="2">
        <v>0</v>
      </c>
      <c r="K3" s="6">
        <f>F$2/(1+F$5*EXP(-F$6*J3))</f>
        <v>1.2</v>
      </c>
      <c r="L3" s="5">
        <v>1.5</v>
      </c>
      <c r="M3" s="3">
        <f>F$8/(1+F$11*EXP(-F$12*J3))</f>
        <v>0.7</v>
      </c>
      <c r="N3" s="3">
        <v>0.9</v>
      </c>
      <c r="O3" s="6">
        <f>F$14/(1+F$17*EXP(-F$18*J3))</f>
        <v>0.35</v>
      </c>
      <c r="P3">
        <v>0.45</v>
      </c>
    </row>
    <row r="4" spans="2:16" x14ac:dyDescent="0.3">
      <c r="B4" t="s">
        <v>7</v>
      </c>
      <c r="F4">
        <f>F3/F2</f>
        <v>0.6</v>
      </c>
      <c r="I4">
        <v>0.5</v>
      </c>
      <c r="J4" s="2">
        <v>1.5257993640122975</v>
      </c>
      <c r="K4" s="6">
        <f t="shared" ref="K4:K44" si="0">F$2/(1+F$5*EXP(-F$6*J4))</f>
        <v>1.2291086568948935</v>
      </c>
      <c r="L4" s="5">
        <v>1.5</v>
      </c>
      <c r="M4" s="3">
        <f t="shared" ref="M4:M44" si="1">F$8/(1+F$11*EXP(-F$12*J4))</f>
        <v>0.70073936043929963</v>
      </c>
      <c r="N4" s="3">
        <v>0.9</v>
      </c>
      <c r="O4" s="6">
        <f t="shared" ref="O4:O44" si="2">F$14/(1+F$17*EXP(-F$18*J4))</f>
        <v>0.35005340297732601</v>
      </c>
      <c r="P4">
        <v>0.45</v>
      </c>
    </row>
    <row r="5" spans="2:16" x14ac:dyDescent="0.3">
      <c r="B5" t="s">
        <v>8</v>
      </c>
      <c r="F5">
        <f>1/F4-1</f>
        <v>0.66666666666666674</v>
      </c>
      <c r="I5">
        <v>1</v>
      </c>
      <c r="J5" s="2">
        <v>3.4039055180811069</v>
      </c>
      <c r="K5" s="6">
        <f t="shared" si="0"/>
        <v>1.264378998950225</v>
      </c>
      <c r="L5" s="5">
        <v>1.5</v>
      </c>
      <c r="M5" s="3">
        <f t="shared" si="1"/>
        <v>0.70164925751904428</v>
      </c>
      <c r="N5" s="3">
        <v>0.9</v>
      </c>
      <c r="O5" s="6">
        <f t="shared" si="2"/>
        <v>0.35011913668853151</v>
      </c>
      <c r="P5">
        <v>0.45</v>
      </c>
    </row>
    <row r="6" spans="2:16" x14ac:dyDescent="0.3">
      <c r="B6" t="s">
        <v>9</v>
      </c>
      <c r="F6" s="1">
        <v>0.04</v>
      </c>
      <c r="I6">
        <v>1.5</v>
      </c>
      <c r="J6" s="2">
        <v>5.7708960361942712</v>
      </c>
      <c r="K6" s="6">
        <f t="shared" si="0"/>
        <v>1.3078336144367058</v>
      </c>
      <c r="L6" s="5">
        <v>1.5</v>
      </c>
      <c r="M6" s="3">
        <f t="shared" si="1"/>
        <v>0.70279571674910446</v>
      </c>
      <c r="N6" s="3">
        <v>0.9</v>
      </c>
      <c r="O6" s="6">
        <f t="shared" si="2"/>
        <v>0.35020198133884467</v>
      </c>
      <c r="P6">
        <v>0.45</v>
      </c>
    </row>
    <row r="7" spans="2:16" x14ac:dyDescent="0.3">
      <c r="I7">
        <v>2</v>
      </c>
      <c r="J7" s="2">
        <v>8.8309975056822179</v>
      </c>
      <c r="K7" s="6">
        <f t="shared" si="0"/>
        <v>1.3621450221527003</v>
      </c>
      <c r="L7" s="5">
        <v>1.5</v>
      </c>
      <c r="M7" s="3">
        <f t="shared" si="1"/>
        <v>0.70427739545672952</v>
      </c>
      <c r="N7" s="3">
        <v>0.9</v>
      </c>
      <c r="O7" s="6">
        <f t="shared" si="2"/>
        <v>0.35030908483235074</v>
      </c>
      <c r="P7">
        <v>0.45</v>
      </c>
    </row>
    <row r="8" spans="2:16" x14ac:dyDescent="0.3">
      <c r="B8" t="s">
        <v>0</v>
      </c>
      <c r="F8" s="1">
        <v>1.3</v>
      </c>
      <c r="I8">
        <v>2.5</v>
      </c>
      <c r="J8" s="2">
        <v>12.895011654207121</v>
      </c>
      <c r="K8" s="6">
        <f t="shared" si="0"/>
        <v>1.430599809976395</v>
      </c>
      <c r="L8" s="5">
        <v>1.5</v>
      </c>
      <c r="M8" s="3">
        <f t="shared" si="1"/>
        <v>0.70624428096202863</v>
      </c>
      <c r="N8" s="3">
        <v>0.9</v>
      </c>
      <c r="O8" s="6">
        <f t="shared" si="2"/>
        <v>0.35045132515774075</v>
      </c>
      <c r="P8">
        <v>0.45</v>
      </c>
    </row>
    <row r="9" spans="2:16" x14ac:dyDescent="0.3">
      <c r="B9" t="s">
        <v>6</v>
      </c>
      <c r="F9" s="1">
        <v>0.7</v>
      </c>
      <c r="I9">
        <v>3</v>
      </c>
      <c r="J9" s="2">
        <v>18.44279610657599</v>
      </c>
      <c r="K9" s="6">
        <f t="shared" si="0"/>
        <v>1.5165249073594738</v>
      </c>
      <c r="L9" s="5">
        <v>1.5</v>
      </c>
      <c r="M9" s="3">
        <f t="shared" si="1"/>
        <v>0.70892759434576902</v>
      </c>
      <c r="N9" s="3">
        <v>0.9</v>
      </c>
      <c r="O9" s="6">
        <f t="shared" si="2"/>
        <v>0.35064549713187265</v>
      </c>
      <c r="P9">
        <v>0.45</v>
      </c>
    </row>
    <row r="10" spans="2:16" x14ac:dyDescent="0.3">
      <c r="B10" t="s">
        <v>7</v>
      </c>
      <c r="F10">
        <f>F9/F8</f>
        <v>0.53846153846153844</v>
      </c>
      <c r="I10">
        <v>3.5</v>
      </c>
      <c r="J10" s="2">
        <v>26.222050480442299</v>
      </c>
      <c r="K10" s="6">
        <f t="shared" si="0"/>
        <v>1.6213331193615059</v>
      </c>
      <c r="L10" s="5">
        <v>1.5</v>
      </c>
      <c r="M10" s="3">
        <f t="shared" si="1"/>
        <v>0.71268678079110181</v>
      </c>
      <c r="N10" s="3">
        <v>0.9</v>
      </c>
      <c r="O10" s="6">
        <f t="shared" si="2"/>
        <v>0.35091776966330079</v>
      </c>
      <c r="P10">
        <v>0.45</v>
      </c>
    </row>
    <row r="11" spans="2:16" x14ac:dyDescent="0.3">
      <c r="B11" t="s">
        <v>8</v>
      </c>
      <c r="F11">
        <f>1/F10-1</f>
        <v>0.85714285714285721</v>
      </c>
      <c r="I11">
        <v>4</v>
      </c>
      <c r="J11" s="2">
        <v>37.399521425580183</v>
      </c>
      <c r="K11" s="6">
        <f t="shared" si="0"/>
        <v>1.740110185666</v>
      </c>
      <c r="L11" s="5">
        <v>1.5</v>
      </c>
      <c r="M11" s="3">
        <f t="shared" si="1"/>
        <v>0.71808062993162147</v>
      </c>
      <c r="N11" s="3">
        <v>0.9</v>
      </c>
      <c r="O11" s="6">
        <f t="shared" si="2"/>
        <v>0.35130897714690762</v>
      </c>
      <c r="P11">
        <v>0.45</v>
      </c>
    </row>
    <row r="12" spans="2:16" x14ac:dyDescent="0.3">
      <c r="B12" t="s">
        <v>9</v>
      </c>
      <c r="F12" s="1">
        <v>1.5E-3</v>
      </c>
      <c r="I12">
        <v>4.5</v>
      </c>
      <c r="J12" s="2">
        <v>53.779704605745891</v>
      </c>
      <c r="K12" s="6">
        <f t="shared" si="0"/>
        <v>1.8560384383293402</v>
      </c>
      <c r="L12" s="5">
        <v>1.5</v>
      </c>
      <c r="M12" s="3">
        <f t="shared" si="1"/>
        <v>0.72596782174007313</v>
      </c>
      <c r="N12" s="3">
        <v>0.9</v>
      </c>
      <c r="O12" s="6">
        <f t="shared" si="2"/>
        <v>0.35188227151452856</v>
      </c>
      <c r="P12">
        <v>0.45</v>
      </c>
    </row>
    <row r="13" spans="2:16" x14ac:dyDescent="0.3">
      <c r="I13">
        <v>5</v>
      </c>
      <c r="J13" s="2">
        <v>78.093818244690254</v>
      </c>
      <c r="K13" s="6">
        <f t="shared" si="0"/>
        <v>1.9430155394294428</v>
      </c>
      <c r="L13" s="5">
        <v>1.5</v>
      </c>
      <c r="M13" s="3">
        <f t="shared" si="1"/>
        <v>0.73763289084896821</v>
      </c>
      <c r="N13" s="3">
        <v>0.9</v>
      </c>
      <c r="O13" s="6">
        <f t="shared" si="2"/>
        <v>0.35273322807550261</v>
      </c>
      <c r="P13">
        <v>0.45</v>
      </c>
    </row>
    <row r="14" spans="2:16" x14ac:dyDescent="0.3">
      <c r="B14" t="s">
        <v>0</v>
      </c>
      <c r="F14" s="1">
        <v>0.7</v>
      </c>
      <c r="I14">
        <v>5.5</v>
      </c>
      <c r="J14" s="2">
        <v>114.33153647125913</v>
      </c>
      <c r="K14" s="6">
        <f t="shared" si="0"/>
        <v>1.9863284552226186</v>
      </c>
      <c r="L14" s="5">
        <v>1.5</v>
      </c>
      <c r="M14" s="3">
        <f t="shared" si="1"/>
        <v>0.75491011595671531</v>
      </c>
      <c r="N14" s="3">
        <v>0.9</v>
      </c>
      <c r="O14" s="6">
        <f t="shared" si="2"/>
        <v>0.35400142942639357</v>
      </c>
      <c r="P14">
        <v>0.45</v>
      </c>
    </row>
    <row r="15" spans="2:16" x14ac:dyDescent="0.3">
      <c r="B15" t="s">
        <v>6</v>
      </c>
      <c r="F15" s="1">
        <v>0.35</v>
      </c>
      <c r="I15">
        <v>6</v>
      </c>
      <c r="J15" s="2">
        <v>168.04338832708345</v>
      </c>
      <c r="K15" s="6">
        <f t="shared" si="0"/>
        <v>1.9983953604105191</v>
      </c>
      <c r="L15" s="5">
        <v>1.5</v>
      </c>
      <c r="M15" s="3">
        <f t="shared" si="1"/>
        <v>0.78023418652312582</v>
      </c>
      <c r="N15" s="3">
        <v>0.9</v>
      </c>
      <c r="O15" s="34">
        <f t="shared" si="2"/>
        <v>0.3558809650348565</v>
      </c>
      <c r="P15" s="18">
        <v>0.45</v>
      </c>
    </row>
    <row r="16" spans="2:16" x14ac:dyDescent="0.3">
      <c r="B16" t="s">
        <v>7</v>
      </c>
      <c r="F16">
        <f>F15/F14</f>
        <v>0.5</v>
      </c>
      <c r="I16">
        <v>6.5</v>
      </c>
      <c r="J16" s="2">
        <v>246.50854104885147</v>
      </c>
      <c r="K16" s="6">
        <f t="shared" si="0"/>
        <v>1.9999303964072443</v>
      </c>
      <c r="L16" s="5">
        <v>1.5</v>
      </c>
      <c r="M16" s="3">
        <f t="shared" si="1"/>
        <v>0.81648113976307224</v>
      </c>
      <c r="N16" s="3">
        <v>0.9</v>
      </c>
      <c r="O16" s="6">
        <f t="shared" si="2"/>
        <v>0.35862605175870127</v>
      </c>
      <c r="P16">
        <v>0.45</v>
      </c>
    </row>
    <row r="17" spans="2:16" x14ac:dyDescent="0.3">
      <c r="B17" t="s">
        <v>8</v>
      </c>
      <c r="F17">
        <f>1/F16-1</f>
        <v>1</v>
      </c>
      <c r="I17">
        <v>7</v>
      </c>
      <c r="J17" s="2">
        <v>358.68073338704789</v>
      </c>
      <c r="K17" s="6">
        <f t="shared" si="0"/>
        <v>1.99999921654143</v>
      </c>
      <c r="L17" s="5">
        <v>1.5</v>
      </c>
      <c r="M17" s="3">
        <f t="shared" si="1"/>
        <v>0.8663848384624977</v>
      </c>
      <c r="N17" s="3">
        <v>0.9</v>
      </c>
      <c r="O17" s="6">
        <f t="shared" si="2"/>
        <v>0.36254844486043669</v>
      </c>
      <c r="P17">
        <v>0.45</v>
      </c>
    </row>
    <row r="18" spans="2:16" x14ac:dyDescent="0.3">
      <c r="B18" t="s">
        <v>9</v>
      </c>
      <c r="F18" s="1">
        <v>2.0000000000000001E-4</v>
      </c>
      <c r="I18">
        <v>7.5</v>
      </c>
      <c r="J18" s="2">
        <v>514.90924662274881</v>
      </c>
      <c r="K18" s="6">
        <f t="shared" si="0"/>
        <v>1.9999999984862682</v>
      </c>
      <c r="L18" s="5">
        <v>1.5</v>
      </c>
      <c r="M18" s="36">
        <f t="shared" si="1"/>
        <v>0.9312779170527814</v>
      </c>
      <c r="N18" s="36">
        <v>0.9</v>
      </c>
      <c r="O18" s="6">
        <f t="shared" si="2"/>
        <v>0.3680059133258331</v>
      </c>
      <c r="P18">
        <v>0.45</v>
      </c>
    </row>
    <row r="19" spans="2:16" x14ac:dyDescent="0.3">
      <c r="I19">
        <v>8</v>
      </c>
      <c r="J19" s="2">
        <v>726.53904467329323</v>
      </c>
      <c r="K19" s="6">
        <f t="shared" si="0"/>
        <v>1.9999999999996811</v>
      </c>
      <c r="L19" s="5">
        <v>1.5</v>
      </c>
      <c r="M19" s="3">
        <f t="shared" si="1"/>
        <v>1.0091281544662325</v>
      </c>
      <c r="N19" s="3">
        <v>0.9</v>
      </c>
      <c r="O19" s="6">
        <f t="shared" si="2"/>
        <v>0.37538421798163596</v>
      </c>
      <c r="P19">
        <v>0.45</v>
      </c>
    </row>
    <row r="20" spans="2:16" x14ac:dyDescent="0.3">
      <c r="I20">
        <v>8.5</v>
      </c>
      <c r="J20" s="2">
        <v>1005.5529631984703</v>
      </c>
      <c r="K20" s="6">
        <f t="shared" si="0"/>
        <v>2</v>
      </c>
      <c r="L20" s="5">
        <v>1.5</v>
      </c>
      <c r="M20" s="3">
        <f t="shared" si="1"/>
        <v>1.0927418442311179</v>
      </c>
      <c r="N20" s="3">
        <v>0.9</v>
      </c>
      <c r="O20" s="6">
        <f t="shared" si="2"/>
        <v>0.38507621050854096</v>
      </c>
      <c r="P20">
        <v>0.45</v>
      </c>
    </row>
    <row r="21" spans="2:16" x14ac:dyDescent="0.3">
      <c r="I21">
        <v>9</v>
      </c>
      <c r="J21" s="2">
        <v>1364.3976221486434</v>
      </c>
      <c r="K21" s="6">
        <f t="shared" si="0"/>
        <v>2</v>
      </c>
      <c r="L21" s="5">
        <v>1.5</v>
      </c>
      <c r="M21" s="3">
        <f t="shared" si="1"/>
        <v>1.1704115563641841</v>
      </c>
      <c r="N21" s="3">
        <v>0.9</v>
      </c>
      <c r="O21" s="6">
        <f t="shared" si="2"/>
        <v>0.39745978088552425</v>
      </c>
      <c r="P21">
        <v>0.45</v>
      </c>
    </row>
    <row r="22" spans="2:16" x14ac:dyDescent="0.3">
      <c r="I22">
        <v>9.5</v>
      </c>
      <c r="J22" s="2">
        <v>1816.0658867247498</v>
      </c>
      <c r="K22" s="34">
        <f t="shared" si="0"/>
        <v>2</v>
      </c>
      <c r="L22" s="35">
        <v>1.5</v>
      </c>
      <c r="M22" s="3">
        <f t="shared" si="1"/>
        <v>1.2307889091354312</v>
      </c>
      <c r="N22" s="3">
        <v>0.9</v>
      </c>
      <c r="O22" s="6">
        <f t="shared" si="2"/>
        <v>0.41287262138103514</v>
      </c>
      <c r="P22">
        <v>0.45</v>
      </c>
    </row>
    <row r="23" spans="2:16" x14ac:dyDescent="0.3">
      <c r="I23">
        <v>10</v>
      </c>
      <c r="J23" s="2">
        <v>2374.4465002022807</v>
      </c>
      <c r="K23" s="6">
        <f t="shared" si="0"/>
        <v>2</v>
      </c>
      <c r="L23" s="5">
        <v>1.5</v>
      </c>
      <c r="M23" s="3">
        <f t="shared" si="1"/>
        <v>1.2691154816061527</v>
      </c>
      <c r="N23" s="3">
        <v>0.9</v>
      </c>
      <c r="O23" s="6">
        <f t="shared" si="2"/>
        <v>0.43157823334998568</v>
      </c>
      <c r="P23">
        <v>0.45</v>
      </c>
    </row>
    <row r="24" spans="2:16" x14ac:dyDescent="0.3">
      <c r="I24">
        <v>10.5</v>
      </c>
      <c r="J24" s="2">
        <v>3054.926772170425</v>
      </c>
      <c r="K24" s="6">
        <f t="shared" si="0"/>
        <v>2</v>
      </c>
      <c r="L24" s="5">
        <v>1.5</v>
      </c>
      <c r="M24" s="3">
        <f t="shared" si="1"/>
        <v>1.2886994883642375</v>
      </c>
      <c r="N24" s="3">
        <v>0.9</v>
      </c>
      <c r="O24" s="6">
        <f t="shared" si="2"/>
        <v>0.45371587937809404</v>
      </c>
      <c r="P24">
        <v>0.45</v>
      </c>
    </row>
    <row r="25" spans="2:16" x14ac:dyDescent="0.3">
      <c r="I25">
        <v>11</v>
      </c>
      <c r="J25" s="2">
        <v>3875.2476471968544</v>
      </c>
      <c r="K25" s="6">
        <f t="shared" si="0"/>
        <v>2</v>
      </c>
      <c r="L25" s="5">
        <v>1.5</v>
      </c>
      <c r="M25" s="3">
        <f t="shared" si="1"/>
        <v>1.2966780936833935</v>
      </c>
      <c r="N25" s="3">
        <v>0.9</v>
      </c>
      <c r="O25" s="6">
        <f t="shared" si="2"/>
        <v>0.47922853631479712</v>
      </c>
      <c r="P25">
        <v>0.45</v>
      </c>
    </row>
    <row r="26" spans="2:16" x14ac:dyDescent="0.3">
      <c r="I26">
        <v>11.5</v>
      </c>
      <c r="J26" s="2">
        <v>4856.6508271634157</v>
      </c>
      <c r="K26" s="6">
        <f t="shared" si="0"/>
        <v>2</v>
      </c>
      <c r="L26" s="5">
        <v>1.5</v>
      </c>
      <c r="M26" s="3">
        <f t="shared" si="1"/>
        <v>1.2992363112763423</v>
      </c>
      <c r="N26" s="3">
        <v>0.9</v>
      </c>
      <c r="O26" s="6">
        <f t="shared" si="2"/>
        <v>0.50776918399768733</v>
      </c>
      <c r="P26">
        <v>0.45</v>
      </c>
    </row>
    <row r="27" spans="2:16" x14ac:dyDescent="0.3">
      <c r="I27">
        <v>12</v>
      </c>
      <c r="J27" s="2">
        <v>6025.4180046688252</v>
      </c>
      <c r="K27" s="6">
        <f t="shared" si="0"/>
        <v>2</v>
      </c>
      <c r="L27" s="5">
        <v>1.5</v>
      </c>
      <c r="M27" s="3">
        <f t="shared" si="1"/>
        <v>1.2998676439925723</v>
      </c>
      <c r="N27" s="3">
        <v>0.9</v>
      </c>
      <c r="O27" s="6">
        <f t="shared" si="2"/>
        <v>0.53859952516181597</v>
      </c>
      <c r="P27">
        <v>0.45</v>
      </c>
    </row>
    <row r="28" spans="2:16" x14ac:dyDescent="0.3">
      <c r="I28">
        <v>12.5</v>
      </c>
      <c r="J28" s="2">
        <v>7414.986967337516</v>
      </c>
      <c r="K28" s="6">
        <f t="shared" si="0"/>
        <v>2</v>
      </c>
      <c r="L28" s="5">
        <v>1.5</v>
      </c>
      <c r="M28" s="3">
        <f t="shared" si="1"/>
        <v>1.2999835350969724</v>
      </c>
      <c r="N28" s="3">
        <v>0.9</v>
      </c>
      <c r="O28" s="6">
        <f t="shared" si="2"/>
        <v>0.57051742472038192</v>
      </c>
      <c r="P28">
        <v>0.45</v>
      </c>
    </row>
    <row r="29" spans="2:16" x14ac:dyDescent="0.3">
      <c r="I29">
        <v>13</v>
      </c>
      <c r="J29" s="2">
        <v>9068.9559919155054</v>
      </c>
      <c r="K29" s="6">
        <f t="shared" si="0"/>
        <v>2</v>
      </c>
      <c r="L29" s="5">
        <v>1.5</v>
      </c>
      <c r="M29" s="3">
        <f t="shared" si="1"/>
        <v>1.2999986224740572</v>
      </c>
      <c r="N29" s="3">
        <v>0.9</v>
      </c>
      <c r="O29" s="6">
        <f t="shared" si="2"/>
        <v>0.6018736156436042</v>
      </c>
      <c r="P29">
        <v>0.45</v>
      </c>
    </row>
    <row r="30" spans="2:16" x14ac:dyDescent="0.3">
      <c r="I30">
        <v>13.5</v>
      </c>
      <c r="J30" s="2">
        <v>11045.491695684666</v>
      </c>
      <c r="K30" s="6">
        <f t="shared" si="0"/>
        <v>2</v>
      </c>
      <c r="L30" s="5">
        <v>1.5</v>
      </c>
      <c r="M30" s="3">
        <f t="shared" si="1"/>
        <v>1.2999999289600905</v>
      </c>
      <c r="N30" s="3">
        <v>0.9</v>
      </c>
      <c r="O30" s="6">
        <f t="shared" si="2"/>
        <v>0.63074450222956568</v>
      </c>
      <c r="P30">
        <v>0.45</v>
      </c>
    </row>
    <row r="31" spans="2:16" x14ac:dyDescent="0.3">
      <c r="I31">
        <v>14</v>
      </c>
      <c r="J31" s="2">
        <v>13423.99940258326</v>
      </c>
      <c r="K31" s="6">
        <f t="shared" si="0"/>
        <v>2</v>
      </c>
      <c r="L31" s="5">
        <v>1.5</v>
      </c>
      <c r="M31" s="3">
        <f t="shared" si="1"/>
        <v>1.2999999979953283</v>
      </c>
      <c r="N31" s="3">
        <v>0.9</v>
      </c>
      <c r="O31" s="6">
        <f t="shared" si="2"/>
        <v>0.65528661742566952</v>
      </c>
      <c r="P31">
        <v>0.45</v>
      </c>
    </row>
    <row r="32" spans="2:16" x14ac:dyDescent="0.3">
      <c r="I32">
        <v>14.5</v>
      </c>
      <c r="J32" s="2">
        <v>16315.509509526357</v>
      </c>
      <c r="K32" s="6">
        <f t="shared" si="0"/>
        <v>2</v>
      </c>
      <c r="L32" s="5">
        <v>1.5</v>
      </c>
      <c r="M32" s="3">
        <f t="shared" si="1"/>
        <v>1.2999999999737946</v>
      </c>
      <c r="N32" s="3">
        <v>0.9</v>
      </c>
      <c r="O32" s="6">
        <f t="shared" si="2"/>
        <v>0.67419874735401064</v>
      </c>
      <c r="P32">
        <v>0.45</v>
      </c>
    </row>
    <row r="33" spans="9:16" x14ac:dyDescent="0.3">
      <c r="I33">
        <v>15</v>
      </c>
      <c r="J33" s="2">
        <v>19879.261296020242</v>
      </c>
      <c r="K33" s="6">
        <f t="shared" si="0"/>
        <v>2</v>
      </c>
      <c r="L33" s="5">
        <v>1.5</v>
      </c>
      <c r="M33" s="3">
        <f t="shared" si="1"/>
        <v>1.299999999999875</v>
      </c>
      <c r="N33" s="3">
        <v>0.9</v>
      </c>
      <c r="O33" s="6">
        <f t="shared" si="2"/>
        <v>0.68710759173267699</v>
      </c>
      <c r="P33">
        <v>0.45</v>
      </c>
    </row>
    <row r="34" spans="9:16" x14ac:dyDescent="0.3">
      <c r="I34">
        <v>15.5</v>
      </c>
      <c r="J34" s="2">
        <v>24349.675165532328</v>
      </c>
      <c r="K34" s="6">
        <f t="shared" si="0"/>
        <v>2</v>
      </c>
      <c r="L34" s="5">
        <v>1.5</v>
      </c>
      <c r="M34" s="3">
        <f t="shared" si="1"/>
        <v>1.2999999999999998</v>
      </c>
      <c r="N34" s="3">
        <v>0.9</v>
      </c>
      <c r="O34" s="6">
        <f t="shared" si="2"/>
        <v>0.69466920313602332</v>
      </c>
      <c r="P34">
        <v>0.45</v>
      </c>
    </row>
    <row r="35" spans="9:16" x14ac:dyDescent="0.3">
      <c r="I35">
        <v>16</v>
      </c>
      <c r="J35" s="2">
        <v>30080.360235680513</v>
      </c>
      <c r="K35" s="6">
        <f t="shared" si="0"/>
        <v>2</v>
      </c>
      <c r="L35" s="5">
        <v>1.5</v>
      </c>
      <c r="M35" s="3">
        <f t="shared" si="1"/>
        <v>1.3</v>
      </c>
      <c r="N35" s="3">
        <v>0.9</v>
      </c>
      <c r="O35" s="6">
        <f t="shared" si="2"/>
        <v>0.69829669236897796</v>
      </c>
      <c r="P35">
        <v>0.45</v>
      </c>
    </row>
    <row r="36" spans="9:16" x14ac:dyDescent="0.3">
      <c r="I36">
        <v>16.5</v>
      </c>
      <c r="J36" s="2">
        <v>37613.498106996965</v>
      </c>
      <c r="K36" s="6">
        <f t="shared" si="0"/>
        <v>2</v>
      </c>
      <c r="L36" s="5">
        <v>1.5</v>
      </c>
      <c r="M36" s="3">
        <f t="shared" si="1"/>
        <v>1.3</v>
      </c>
      <c r="N36" s="3">
        <v>0.9</v>
      </c>
      <c r="O36" s="6">
        <f t="shared" si="2"/>
        <v>0.69962173482616641</v>
      </c>
      <c r="P36">
        <v>0.45</v>
      </c>
    </row>
    <row r="37" spans="9:16" x14ac:dyDescent="0.3">
      <c r="I37">
        <v>17</v>
      </c>
      <c r="J37" s="2">
        <v>47775.113778150422</v>
      </c>
      <c r="K37" s="6">
        <f t="shared" si="0"/>
        <v>2</v>
      </c>
      <c r="L37" s="5">
        <v>1.5</v>
      </c>
      <c r="M37" s="3">
        <f t="shared" si="1"/>
        <v>1.3</v>
      </c>
      <c r="N37" s="3">
        <v>0.9</v>
      </c>
      <c r="O37" s="6">
        <f t="shared" si="2"/>
        <v>0.69995041233980582</v>
      </c>
      <c r="P37">
        <v>0.45</v>
      </c>
    </row>
    <row r="38" spans="9:16" x14ac:dyDescent="0.3">
      <c r="I38">
        <v>17.5</v>
      </c>
      <c r="J38" s="2">
        <v>61747.418316822099</v>
      </c>
      <c r="K38" s="6">
        <f t="shared" si="0"/>
        <v>2</v>
      </c>
      <c r="L38" s="5">
        <v>1.5</v>
      </c>
      <c r="M38" s="3">
        <f t="shared" si="1"/>
        <v>1.3</v>
      </c>
      <c r="N38" s="3">
        <v>0.9</v>
      </c>
      <c r="O38" s="6">
        <f t="shared" si="2"/>
        <v>0.69999696762051866</v>
      </c>
      <c r="P38">
        <v>0.45</v>
      </c>
    </row>
    <row r="39" spans="9:16" x14ac:dyDescent="0.3">
      <c r="I39">
        <v>18</v>
      </c>
      <c r="J39" s="2">
        <v>80920.361087887068</v>
      </c>
      <c r="K39" s="6">
        <f t="shared" si="0"/>
        <v>2</v>
      </c>
      <c r="L39" s="5">
        <v>1.5</v>
      </c>
      <c r="M39" s="3">
        <f t="shared" si="1"/>
        <v>1.3</v>
      </c>
      <c r="N39" s="3">
        <v>0.9</v>
      </c>
      <c r="O39" s="6">
        <f t="shared" si="2"/>
        <v>0.69999993446930997</v>
      </c>
      <c r="P39">
        <v>0.45</v>
      </c>
    </row>
    <row r="40" spans="9:16" x14ac:dyDescent="0.3">
      <c r="I40">
        <v>18.5</v>
      </c>
      <c r="J40" s="2">
        <v>106205.31659406768</v>
      </c>
      <c r="K40" s="6">
        <f t="shared" si="0"/>
        <v>2</v>
      </c>
      <c r="L40" s="5">
        <v>1.5</v>
      </c>
      <c r="M40" s="3">
        <f t="shared" si="1"/>
        <v>1.3</v>
      </c>
      <c r="N40" s="3">
        <v>0.9</v>
      </c>
      <c r="O40" s="6">
        <f t="shared" si="2"/>
        <v>0.69999999958291803</v>
      </c>
      <c r="P40">
        <v>0.45</v>
      </c>
    </row>
    <row r="41" spans="9:16" x14ac:dyDescent="0.3">
      <c r="I41">
        <v>19</v>
      </c>
      <c r="J41" s="2">
        <v>137147.29668716417</v>
      </c>
      <c r="K41" s="6">
        <f t="shared" si="0"/>
        <v>2</v>
      </c>
      <c r="L41" s="5">
        <v>1.5</v>
      </c>
      <c r="M41" s="3">
        <f t="shared" si="1"/>
        <v>1.3</v>
      </c>
      <c r="N41" s="3">
        <v>0.9</v>
      </c>
      <c r="O41" s="6">
        <f t="shared" si="2"/>
        <v>0.69999999999914364</v>
      </c>
      <c r="P41">
        <v>0.45</v>
      </c>
    </row>
    <row r="42" spans="9:16" x14ac:dyDescent="0.3">
      <c r="I42">
        <v>19.5</v>
      </c>
      <c r="J42" s="2">
        <v>172154.16199206433</v>
      </c>
      <c r="K42" s="6">
        <f t="shared" si="0"/>
        <v>2</v>
      </c>
      <c r="L42" s="5">
        <v>1.5</v>
      </c>
      <c r="M42" s="3">
        <f t="shared" si="1"/>
        <v>1.3</v>
      </c>
      <c r="N42" s="3">
        <v>0.9</v>
      </c>
      <c r="O42" s="6">
        <f t="shared" si="2"/>
        <v>0.69999999999999918</v>
      </c>
      <c r="P42">
        <v>0.45</v>
      </c>
    </row>
    <row r="43" spans="9:16" x14ac:dyDescent="0.3">
      <c r="I43">
        <v>20</v>
      </c>
      <c r="J43" s="2">
        <v>209638.23335209902</v>
      </c>
      <c r="K43" s="6">
        <f t="shared" si="0"/>
        <v>2</v>
      </c>
      <c r="L43" s="5">
        <v>1.5</v>
      </c>
      <c r="M43" s="3">
        <f t="shared" si="1"/>
        <v>1.3</v>
      </c>
      <c r="N43" s="3">
        <v>0.9</v>
      </c>
      <c r="O43" s="6">
        <f t="shared" si="2"/>
        <v>0.7</v>
      </c>
      <c r="P43">
        <v>0.45</v>
      </c>
    </row>
    <row r="44" spans="9:16" x14ac:dyDescent="0.3">
      <c r="I44">
        <v>20.5</v>
      </c>
      <c r="J44" s="2">
        <v>248567.97514645263</v>
      </c>
      <c r="K44" s="6">
        <f t="shared" si="0"/>
        <v>2</v>
      </c>
      <c r="L44" s="5">
        <v>1.5</v>
      </c>
      <c r="M44" s="3">
        <f t="shared" si="1"/>
        <v>1.3</v>
      </c>
      <c r="N44" s="3">
        <v>0.9</v>
      </c>
      <c r="O44" s="6">
        <f t="shared" si="2"/>
        <v>0.7</v>
      </c>
      <c r="P44">
        <v>0.45</v>
      </c>
    </row>
    <row r="45" spans="9:16" x14ac:dyDescent="0.3">
      <c r="J45" s="4"/>
    </row>
    <row r="46" spans="9:16" x14ac:dyDescent="0.3">
      <c r="J46" s="4"/>
    </row>
    <row r="47" spans="9:16" x14ac:dyDescent="0.3">
      <c r="J47" s="4"/>
    </row>
    <row r="48" spans="9:16" x14ac:dyDescent="0.3">
      <c r="J48" s="4"/>
    </row>
    <row r="49" spans="10:10" x14ac:dyDescent="0.3">
      <c r="J49" s="4"/>
    </row>
    <row r="50" spans="10:10" x14ac:dyDescent="0.3">
      <c r="J50" s="4"/>
    </row>
    <row r="51" spans="10:10" x14ac:dyDescent="0.3">
      <c r="J51" s="4"/>
    </row>
    <row r="52" spans="10:10" x14ac:dyDescent="0.3">
      <c r="J52" s="4"/>
    </row>
    <row r="53" spans="10:10" x14ac:dyDescent="0.3">
      <c r="J53" s="4"/>
    </row>
    <row r="54" spans="10:10" x14ac:dyDescent="0.3">
      <c r="J54" s="4"/>
    </row>
    <row r="55" spans="10:10" x14ac:dyDescent="0.3">
      <c r="J55" s="4"/>
    </row>
    <row r="56" spans="10:10" x14ac:dyDescent="0.3">
      <c r="J56" s="4"/>
    </row>
    <row r="57" spans="10:10" x14ac:dyDescent="0.3">
      <c r="J57" s="4"/>
    </row>
    <row r="58" spans="10:10" x14ac:dyDescent="0.3">
      <c r="J58" s="4"/>
    </row>
    <row r="59" spans="10:10" x14ac:dyDescent="0.3">
      <c r="J59" s="4"/>
    </row>
    <row r="60" spans="10:10" x14ac:dyDescent="0.3">
      <c r="J60" s="4"/>
    </row>
    <row r="61" spans="10:10" x14ac:dyDescent="0.3">
      <c r="J61" s="4"/>
    </row>
    <row r="62" spans="10:10" x14ac:dyDescent="0.3">
      <c r="J62" s="4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DB091-B2AA-4A9D-952D-61D3F3991D50}">
  <dimension ref="B2:S44"/>
  <sheetViews>
    <sheetView zoomScale="72" zoomScaleNormal="80" workbookViewId="0">
      <selection activeCell="F6" sqref="F6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0.13500000000000001</v>
      </c>
      <c r="I3">
        <v>0</v>
      </c>
      <c r="J3" s="14">
        <f>'Performance evolution'!N3</f>
        <v>0.9</v>
      </c>
      <c r="K3" s="25">
        <f>'Performance evolution'!M3</f>
        <v>0.7</v>
      </c>
      <c r="L3" s="15">
        <f>F2*F3*F4-M3</f>
        <v>26946</v>
      </c>
      <c r="M3" s="29">
        <f>F2*F3*F4*0.002</f>
        <v>54</v>
      </c>
      <c r="N3" s="31">
        <f>IF($F$6=1,J3^$F$7*LOG(L3)^$F$8,EXP(J3*$F$7+LOG(L3)*$F$8))</f>
        <v>126.59933442473866</v>
      </c>
      <c r="O3" s="31">
        <f>IF($F$6=1,K3^$F$7*LOG(M3)^$F$8,EXP(K3*$F$7+LOG(M3)*$F$8))</f>
        <v>1.9638407955151707</v>
      </c>
      <c r="P3" s="30">
        <f>N3/SUM($N3:$O3)</f>
        <v>0.98472470213845653</v>
      </c>
      <c r="Q3" s="30">
        <f>O3/SUM($N3:$O3)</f>
        <v>1.5275297861543382E-2</v>
      </c>
      <c r="R3" s="4">
        <f>$F$2*$F$3*$F$4*($F$5/2)*P3</f>
        <v>4918.6998871815904</v>
      </c>
      <c r="S3" s="4">
        <f>$F$2*$F$3*$F$4*($F$5/2)*Q3</f>
        <v>76.30011281840919</v>
      </c>
    </row>
    <row r="4" spans="2:19" x14ac:dyDescent="0.3">
      <c r="B4" t="s">
        <v>29</v>
      </c>
      <c r="F4" s="17">
        <f>'Total market'!D6</f>
        <v>0.2</v>
      </c>
      <c r="I4">
        <v>0.5</v>
      </c>
      <c r="J4" s="14">
        <f>'Performance evolution'!N4</f>
        <v>0.9</v>
      </c>
      <c r="K4" s="25">
        <f>'Performance evolution'!M4</f>
        <v>0.70073936043929963</v>
      </c>
      <c r="L4" s="15">
        <f>L3-($F$2*$F$3*$F$4*($F$5/2))*L3/SUM($L3:$M3)+R3</f>
        <v>26879.689887181587</v>
      </c>
      <c r="M4" s="15">
        <f>M3-($F$2*$F$3*$F$4*($F$5/2))*M3/SUM($L3:$M3)+S3</f>
        <v>120.31011281840918</v>
      </c>
      <c r="N4" s="31">
        <f t="shared" ref="N4:O43" si="0">IF($F$6=1,J4^$F$7*LOG(L4)^$F$8,EXP(J4*$F$7+LOG(L4)*$F$8))</f>
        <v>126.49234992619377</v>
      </c>
      <c r="O4" s="31">
        <f t="shared" si="0"/>
        <v>3.7401605456842026</v>
      </c>
      <c r="P4" s="30">
        <f t="shared" ref="P4:Q43" si="1">N4/SUM($N4:$O4)</f>
        <v>0.97128089958388819</v>
      </c>
      <c r="Q4" s="30">
        <f t="shared" si="1"/>
        <v>2.8719100416111861E-2</v>
      </c>
      <c r="R4" s="4">
        <f t="shared" ref="R4:S43" si="2">$F$2*$F$3*$F$4*($F$5/2)*P4</f>
        <v>4851.5480934215211</v>
      </c>
      <c r="S4" s="4">
        <f t="shared" si="2"/>
        <v>143.45190657847874</v>
      </c>
    </row>
    <row r="5" spans="2:19" x14ac:dyDescent="0.3">
      <c r="B5" t="s">
        <v>40</v>
      </c>
      <c r="F5" s="17">
        <v>0.37</v>
      </c>
      <c r="I5">
        <v>1</v>
      </c>
      <c r="J5" s="14">
        <f>'Performance evolution'!N5</f>
        <v>0.9</v>
      </c>
      <c r="K5" s="25">
        <f>'Performance evolution'!M5</f>
        <v>0.70164925751904428</v>
      </c>
      <c r="L5" s="15">
        <f t="shared" ref="L5:M20" si="3">L4-($F$2*$F$3*$F$4*($F$5/2))*L4/SUM($L4:$M4)+R4</f>
        <v>26758.495351474514</v>
      </c>
      <c r="M5" s="15">
        <f t="shared" si="3"/>
        <v>241.50464852548222</v>
      </c>
      <c r="N5" s="31">
        <f t="shared" si="0"/>
        <v>126.29629918389848</v>
      </c>
      <c r="O5" s="31">
        <f t="shared" si="0"/>
        <v>6.0437552408233319</v>
      </c>
      <c r="P5" s="30">
        <f t="shared" si="1"/>
        <v>0.95433162494079848</v>
      </c>
      <c r="Q5" s="30">
        <f t="shared" si="1"/>
        <v>4.5668375059201481E-2</v>
      </c>
      <c r="R5" s="4">
        <f t="shared" si="2"/>
        <v>4766.886466579288</v>
      </c>
      <c r="S5" s="4">
        <f t="shared" si="2"/>
        <v>228.11353342071141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evolution'!N6</f>
        <v>0.9</v>
      </c>
      <c r="K6" s="25">
        <f>'Performance evolution'!M6</f>
        <v>0.70279571674910446</v>
      </c>
      <c r="L6" s="15">
        <f t="shared" si="3"/>
        <v>26575.060178031017</v>
      </c>
      <c r="M6" s="15">
        <f t="shared" si="3"/>
        <v>424.9398219689794</v>
      </c>
      <c r="N6" s="31">
        <f t="shared" si="0"/>
        <v>125.99828590036277</v>
      </c>
      <c r="O6" s="31">
        <f t="shared" si="0"/>
        <v>8.5660382266222577</v>
      </c>
      <c r="P6" s="30">
        <f t="shared" si="1"/>
        <v>0.936342427443557</v>
      </c>
      <c r="Q6" s="30">
        <f t="shared" si="1"/>
        <v>6.3657572556442957E-2</v>
      </c>
      <c r="R6" s="4">
        <f t="shared" si="2"/>
        <v>4677.0304250805675</v>
      </c>
      <c r="S6" s="4">
        <f t="shared" si="2"/>
        <v>317.96957491943255</v>
      </c>
    </row>
    <row r="7" spans="2:19" ht="14.4" customHeight="1" x14ac:dyDescent="0.3">
      <c r="B7" t="s">
        <v>42</v>
      </c>
      <c r="F7" s="1">
        <v>3.5</v>
      </c>
      <c r="I7">
        <v>2</v>
      </c>
      <c r="J7" s="14">
        <f>'Performance evolution'!N7</f>
        <v>0.9</v>
      </c>
      <c r="K7" s="25">
        <f>'Performance evolution'!M7</f>
        <v>0.70427739545672952</v>
      </c>
      <c r="L7" s="15">
        <f t="shared" si="3"/>
        <v>26335.704470175846</v>
      </c>
      <c r="M7" s="15">
        <f t="shared" si="3"/>
        <v>664.29552982415066</v>
      </c>
      <c r="N7" s="31">
        <f t="shared" si="0"/>
        <v>125.607079581101</v>
      </c>
      <c r="O7" s="31">
        <f t="shared" si="0"/>
        <v>11.072540283021299</v>
      </c>
      <c r="P7" s="30">
        <f t="shared" si="1"/>
        <v>0.91898909073621304</v>
      </c>
      <c r="Q7" s="30">
        <f t="shared" si="1"/>
        <v>8.1010909263786901E-2</v>
      </c>
      <c r="R7" s="4">
        <f t="shared" si="2"/>
        <v>4590.3505082273841</v>
      </c>
      <c r="S7" s="4">
        <f t="shared" si="2"/>
        <v>404.64949177261559</v>
      </c>
    </row>
    <row r="8" spans="2:19" ht="14.4" customHeight="1" x14ac:dyDescent="0.3">
      <c r="B8" t="s">
        <v>43</v>
      </c>
      <c r="F8" s="1">
        <v>3.5</v>
      </c>
      <c r="I8">
        <v>2.5</v>
      </c>
      <c r="J8" s="14">
        <f>'Performance evolution'!N8</f>
        <v>0.9</v>
      </c>
      <c r="K8" s="25">
        <f>'Performance evolution'!M8</f>
        <v>0.70624428096202863</v>
      </c>
      <c r="L8" s="15">
        <f t="shared" si="3"/>
        <v>26053.949651420699</v>
      </c>
      <c r="M8" s="15">
        <f t="shared" si="3"/>
        <v>946.05034857929832</v>
      </c>
      <c r="N8" s="31">
        <f t="shared" si="0"/>
        <v>125.14312344692023</v>
      </c>
      <c r="O8" s="31">
        <f t="shared" si="0"/>
        <v>13.459029640036718</v>
      </c>
      <c r="P8" s="30">
        <f t="shared" si="1"/>
        <v>0.90289451252901731</v>
      </c>
      <c r="Q8" s="30">
        <f t="shared" si="1"/>
        <v>9.710548747098266E-2</v>
      </c>
      <c r="R8" s="4">
        <f t="shared" si="2"/>
        <v>4509.9580900824412</v>
      </c>
      <c r="S8" s="4">
        <f t="shared" si="2"/>
        <v>485.04190991755837</v>
      </c>
    </row>
    <row r="9" spans="2:19" x14ac:dyDescent="0.3">
      <c r="B9" s="27"/>
      <c r="I9">
        <v>3</v>
      </c>
      <c r="J9" s="14">
        <f>'Performance evolution'!N9</f>
        <v>0.9</v>
      </c>
      <c r="K9" s="25">
        <f>'Performance evolution'!M9</f>
        <v>0.70892759434576902</v>
      </c>
      <c r="L9" s="15">
        <f t="shared" si="3"/>
        <v>25743.927055990309</v>
      </c>
      <c r="M9" s="15">
        <f t="shared" si="3"/>
        <v>1256.0729440096864</v>
      </c>
      <c r="N9" s="31">
        <f t="shared" si="0"/>
        <v>124.62822678203641</v>
      </c>
      <c r="O9" s="31">
        <f t="shared" si="0"/>
        <v>15.717714291833641</v>
      </c>
      <c r="P9" s="30">
        <f t="shared" si="1"/>
        <v>0.88800734690602312</v>
      </c>
      <c r="Q9" s="30">
        <f t="shared" si="1"/>
        <v>0.11199265309397681</v>
      </c>
      <c r="R9" s="4">
        <f t="shared" si="2"/>
        <v>4435.5966977955859</v>
      </c>
      <c r="S9" s="4">
        <f t="shared" si="2"/>
        <v>559.40330220441422</v>
      </c>
    </row>
    <row r="10" spans="2:19" x14ac:dyDescent="0.3">
      <c r="I10">
        <v>3.5</v>
      </c>
      <c r="J10" s="14">
        <f>'Performance evolution'!N10</f>
        <v>0.9</v>
      </c>
      <c r="K10" s="25">
        <f>'Performance evolution'!M10</f>
        <v>0.71268678079110181</v>
      </c>
      <c r="L10" s="15">
        <f t="shared" si="3"/>
        <v>25416.897248427689</v>
      </c>
      <c r="M10" s="15">
        <f t="shared" si="3"/>
        <v>1583.1027515723085</v>
      </c>
      <c r="N10" s="31">
        <f t="shared" si="0"/>
        <v>124.07999278028619</v>
      </c>
      <c r="O10" s="31">
        <f t="shared" si="0"/>
        <v>17.903468962238293</v>
      </c>
      <c r="P10" s="30">
        <f t="shared" si="1"/>
        <v>0.87390454675133378</v>
      </c>
      <c r="Q10" s="30">
        <f t="shared" si="1"/>
        <v>0.12609545324866628</v>
      </c>
      <c r="R10" s="4">
        <f t="shared" si="2"/>
        <v>4365.1532110229118</v>
      </c>
      <c r="S10" s="4">
        <f t="shared" si="2"/>
        <v>629.84678897708807</v>
      </c>
    </row>
    <row r="11" spans="2:19" x14ac:dyDescent="0.3">
      <c r="I11">
        <v>4</v>
      </c>
      <c r="J11" s="14">
        <f>'Performance evolution'!N11</f>
        <v>0.9</v>
      </c>
      <c r="K11" s="25">
        <f>'Performance evolution'!M11</f>
        <v>0.71808062993162147</v>
      </c>
      <c r="L11" s="15">
        <f t="shared" si="3"/>
        <v>25079.924468491477</v>
      </c>
      <c r="M11" s="15">
        <f t="shared" si="3"/>
        <v>1920.0755315085194</v>
      </c>
      <c r="N11" s="31">
        <f t="shared" si="0"/>
        <v>123.50950163072862</v>
      </c>
      <c r="O11" s="31">
        <f t="shared" si="0"/>
        <v>20.123415906520584</v>
      </c>
      <c r="P11" s="30">
        <f t="shared" si="1"/>
        <v>0.85989690767576421</v>
      </c>
      <c r="Q11" s="30">
        <f t="shared" si="1"/>
        <v>0.1401030923242359</v>
      </c>
      <c r="R11" s="4">
        <f t="shared" si="2"/>
        <v>4295.1850538404424</v>
      </c>
      <c r="S11" s="4">
        <f t="shared" si="2"/>
        <v>699.8149461595583</v>
      </c>
    </row>
    <row r="12" spans="2:19" x14ac:dyDescent="0.3">
      <c r="I12">
        <v>4.5</v>
      </c>
      <c r="J12" s="14">
        <f>'Performance evolution'!N12</f>
        <v>0.9</v>
      </c>
      <c r="K12" s="25">
        <f>'Performance evolution'!M12</f>
        <v>0.72596782174007313</v>
      </c>
      <c r="L12" s="15">
        <f t="shared" si="3"/>
        <v>24735.323495660996</v>
      </c>
      <c r="M12" s="15">
        <f t="shared" si="3"/>
        <v>2264.6765043390014</v>
      </c>
      <c r="N12" s="31">
        <f t="shared" si="0"/>
        <v>122.92009352524677</v>
      </c>
      <c r="O12" s="31">
        <f t="shared" si="0"/>
        <v>22.549526780045962</v>
      </c>
      <c r="P12" s="30">
        <f t="shared" si="1"/>
        <v>0.84498806876156041</v>
      </c>
      <c r="Q12" s="30">
        <f t="shared" si="1"/>
        <v>0.15501193123843968</v>
      </c>
      <c r="R12" s="4">
        <f t="shared" si="2"/>
        <v>4220.7154034639943</v>
      </c>
      <c r="S12" s="4">
        <f t="shared" si="2"/>
        <v>774.28459653600623</v>
      </c>
    </row>
    <row r="13" spans="2:19" x14ac:dyDescent="0.3">
      <c r="I13">
        <v>5</v>
      </c>
      <c r="J13" s="14">
        <f>'Performance evolution'!N13</f>
        <v>0.9</v>
      </c>
      <c r="K13" s="25">
        <f>'Performance evolution'!M13</f>
        <v>0.73763289084896821</v>
      </c>
      <c r="L13" s="15">
        <f t="shared" si="3"/>
        <v>24380.004052427703</v>
      </c>
      <c r="M13" s="15">
        <f t="shared" si="3"/>
        <v>2619.9959475722922</v>
      </c>
      <c r="N13" s="31">
        <f t="shared" si="0"/>
        <v>122.30584301173988</v>
      </c>
      <c r="O13" s="31">
        <f t="shared" si="0"/>
        <v>25.455219451279145</v>
      </c>
      <c r="P13" s="30">
        <f t="shared" si="1"/>
        <v>0.82772714931140978</v>
      </c>
      <c r="Q13" s="30">
        <f t="shared" si="1"/>
        <v>0.17227285068859033</v>
      </c>
      <c r="R13" s="4">
        <f t="shared" si="2"/>
        <v>4134.4971108104919</v>
      </c>
      <c r="S13" s="4">
        <f t="shared" si="2"/>
        <v>860.50288918950866</v>
      </c>
    </row>
    <row r="14" spans="2:19" x14ac:dyDescent="0.3">
      <c r="I14">
        <v>5.5</v>
      </c>
      <c r="J14" s="14">
        <f>'Performance evolution'!N14</f>
        <v>0.9</v>
      </c>
      <c r="K14" s="25">
        <f>'Performance evolution'!M14</f>
        <v>0.75491011595671531</v>
      </c>
      <c r="L14" s="15">
        <f t="shared" si="3"/>
        <v>24004.200413539067</v>
      </c>
      <c r="M14" s="15">
        <f t="shared" si="3"/>
        <v>2995.7995864609265</v>
      </c>
      <c r="N14" s="31">
        <f t="shared" si="0"/>
        <v>121.64880622285308</v>
      </c>
      <c r="O14" s="31">
        <f t="shared" si="0"/>
        <v>29.284428515713667</v>
      </c>
      <c r="P14" s="30">
        <f t="shared" si="1"/>
        <v>0.80597759952314307</v>
      </c>
      <c r="Q14" s="30">
        <f t="shared" si="1"/>
        <v>0.19402240047685704</v>
      </c>
      <c r="R14" s="4">
        <f t="shared" si="2"/>
        <v>4025.8581096180997</v>
      </c>
      <c r="S14" s="4">
        <f t="shared" si="2"/>
        <v>969.14189038190091</v>
      </c>
    </row>
    <row r="15" spans="2:19" x14ac:dyDescent="0.3">
      <c r="I15">
        <v>6</v>
      </c>
      <c r="J15" s="14">
        <f>'Performance evolution'!N15</f>
        <v>0.9</v>
      </c>
      <c r="K15" s="25">
        <f>'Performance evolution'!M15</f>
        <v>0.78023418652312582</v>
      </c>
      <c r="L15" s="15">
        <f t="shared" si="3"/>
        <v>23589.28144665244</v>
      </c>
      <c r="M15" s="15">
        <f t="shared" si="3"/>
        <v>3410.7185533475558</v>
      </c>
      <c r="N15" s="31">
        <f t="shared" si="0"/>
        <v>120.91433340981443</v>
      </c>
      <c r="O15" s="31">
        <f t="shared" si="0"/>
        <v>34.771532863730258</v>
      </c>
      <c r="P15" s="30">
        <f t="shared" si="1"/>
        <v>0.77665581535426187</v>
      </c>
      <c r="Q15" s="30">
        <f t="shared" si="1"/>
        <v>0.2233441846457381</v>
      </c>
      <c r="R15" s="4">
        <f t="shared" si="2"/>
        <v>3879.395797694538</v>
      </c>
      <c r="S15" s="4">
        <f t="shared" si="2"/>
        <v>1115.6042023054617</v>
      </c>
    </row>
    <row r="16" spans="2:19" x14ac:dyDescent="0.3">
      <c r="I16">
        <v>6.5</v>
      </c>
      <c r="J16" s="14">
        <f>'Performance evolution'!N16</f>
        <v>0.9</v>
      </c>
      <c r="K16" s="25">
        <f>'Performance evolution'!M16</f>
        <v>0.81648113976307224</v>
      </c>
      <c r="L16" s="15">
        <f t="shared" si="3"/>
        <v>23104.660176716276</v>
      </c>
      <c r="M16" s="15">
        <f t="shared" si="3"/>
        <v>3895.3398232837199</v>
      </c>
      <c r="N16" s="31">
        <f t="shared" si="0"/>
        <v>120.04407742996776</v>
      </c>
      <c r="O16" s="31">
        <f t="shared" si="0"/>
        <v>43.139291494612998</v>
      </c>
      <c r="P16" s="30">
        <f t="shared" si="1"/>
        <v>0.73563916605649382</v>
      </c>
      <c r="Q16" s="30">
        <f t="shared" si="1"/>
        <v>0.26436083394350618</v>
      </c>
      <c r="R16" s="4">
        <f t="shared" si="2"/>
        <v>3674.5176344521865</v>
      </c>
      <c r="S16" s="4">
        <f t="shared" si="2"/>
        <v>1320.4823655478133</v>
      </c>
    </row>
    <row r="17" spans="9:19" x14ac:dyDescent="0.3">
      <c r="I17">
        <v>7</v>
      </c>
      <c r="J17" s="14">
        <f>'Performance evolution'!N17</f>
        <v>0.9</v>
      </c>
      <c r="K17" s="25">
        <f>'Performance evolution'!M17</f>
        <v>0.8663848384624977</v>
      </c>
      <c r="L17" s="15">
        <f t="shared" si="3"/>
        <v>22504.815678475952</v>
      </c>
      <c r="M17" s="15">
        <f t="shared" si="3"/>
        <v>4495.1843215240451</v>
      </c>
      <c r="N17" s="31">
        <f t="shared" si="0"/>
        <v>118.94771234348431</v>
      </c>
      <c r="O17" s="31">
        <f t="shared" si="0"/>
        <v>56.384110974136007</v>
      </c>
      <c r="P17" s="30">
        <f t="shared" si="1"/>
        <v>0.67841484844428934</v>
      </c>
      <c r="Q17" s="30">
        <f t="shared" si="1"/>
        <v>0.3215851515557106</v>
      </c>
      <c r="R17" s="4">
        <f t="shared" si="2"/>
        <v>3388.6821679792251</v>
      </c>
      <c r="S17" s="4">
        <f t="shared" si="2"/>
        <v>1606.3178320207744</v>
      </c>
    </row>
    <row r="18" spans="9:19" x14ac:dyDescent="0.3">
      <c r="I18">
        <v>7.5</v>
      </c>
      <c r="J18" s="14">
        <f>'Performance evolution'!N18</f>
        <v>0.9</v>
      </c>
      <c r="K18" s="25">
        <f>'Performance evolution'!M18</f>
        <v>0.9312779170527814</v>
      </c>
      <c r="L18" s="15">
        <f t="shared" si="3"/>
        <v>21730.106945937128</v>
      </c>
      <c r="M18" s="15">
        <f t="shared" si="3"/>
        <v>5269.8930540628708</v>
      </c>
      <c r="N18" s="31">
        <f t="shared" si="0"/>
        <v>117.49880301701499</v>
      </c>
      <c r="O18" s="31">
        <f t="shared" si="0"/>
        <v>77.520026645845803</v>
      </c>
      <c r="P18" s="30">
        <f t="shared" si="1"/>
        <v>0.60249978538042348</v>
      </c>
      <c r="Q18" s="30">
        <f t="shared" si="1"/>
        <v>0.39750021461957652</v>
      </c>
      <c r="R18" s="4">
        <f t="shared" si="2"/>
        <v>3009.4864279752151</v>
      </c>
      <c r="S18" s="4">
        <f t="shared" si="2"/>
        <v>1985.5135720247847</v>
      </c>
    </row>
    <row r="19" spans="9:19" x14ac:dyDescent="0.3">
      <c r="I19">
        <v>8</v>
      </c>
      <c r="J19" s="14">
        <f>'Performance evolution'!N19</f>
        <v>0.9</v>
      </c>
      <c r="K19" s="25">
        <f>'Performance evolution'!M19</f>
        <v>1.0091281544662325</v>
      </c>
      <c r="L19" s="15">
        <f t="shared" si="3"/>
        <v>20719.523588913973</v>
      </c>
      <c r="M19" s="15">
        <f t="shared" si="3"/>
        <v>6280.4764110860242</v>
      </c>
      <c r="N19" s="31">
        <f t="shared" si="0"/>
        <v>115.54936172586723</v>
      </c>
      <c r="O19" s="31">
        <f t="shared" si="0"/>
        <v>110.21774619260673</v>
      </c>
      <c r="P19" s="30">
        <f t="shared" si="1"/>
        <v>0.51180777745353812</v>
      </c>
      <c r="Q19" s="30">
        <f t="shared" si="1"/>
        <v>0.48819222254646194</v>
      </c>
      <c r="R19" s="4">
        <f t="shared" si="2"/>
        <v>2556.4798483804229</v>
      </c>
      <c r="S19" s="4">
        <f t="shared" si="2"/>
        <v>2438.5201516195775</v>
      </c>
    </row>
    <row r="20" spans="9:19" x14ac:dyDescent="0.3">
      <c r="I20">
        <v>8.5</v>
      </c>
      <c r="J20" s="14">
        <f>'Performance evolution'!N20</f>
        <v>0.9</v>
      </c>
      <c r="K20" s="25">
        <f>'Performance evolution'!M20</f>
        <v>1.0927418442311179</v>
      </c>
      <c r="L20" s="15">
        <f t="shared" si="3"/>
        <v>19442.89157334531</v>
      </c>
      <c r="M20" s="15">
        <f t="shared" si="3"/>
        <v>7557.1084266546868</v>
      </c>
      <c r="N20" s="31">
        <f t="shared" si="0"/>
        <v>112.98224205328133</v>
      </c>
      <c r="O20" s="31">
        <f t="shared" si="0"/>
        <v>156.70332846935145</v>
      </c>
      <c r="P20" s="30">
        <f t="shared" si="1"/>
        <v>0.41894062716937075</v>
      </c>
      <c r="Q20" s="30">
        <f t="shared" si="1"/>
        <v>0.58105937283062936</v>
      </c>
      <c r="R20" s="4">
        <f t="shared" si="2"/>
        <v>2092.608432711007</v>
      </c>
      <c r="S20" s="4">
        <f t="shared" si="2"/>
        <v>2902.3915672889939</v>
      </c>
    </row>
    <row r="21" spans="9:19" x14ac:dyDescent="0.3">
      <c r="I21">
        <v>9</v>
      </c>
      <c r="J21" s="14">
        <f>'Performance evolution'!N21</f>
        <v>0.9</v>
      </c>
      <c r="K21" s="25">
        <f>'Performance evolution'!M21</f>
        <v>1.1704115563641841</v>
      </c>
      <c r="L21" s="15">
        <f t="shared" ref="L21:M30" si="4">L20-($F$2*$F$3*$F$4*($F$5/2))*L20/SUM($L20:$M20)+R20</f>
        <v>17938.565064987433</v>
      </c>
      <c r="M21" s="15">
        <f t="shared" si="4"/>
        <v>9061.4349350125631</v>
      </c>
      <c r="N21" s="31">
        <f t="shared" si="0"/>
        <v>109.79033799578684</v>
      </c>
      <c r="O21" s="31">
        <f t="shared" si="0"/>
        <v>213.81685850047663</v>
      </c>
      <c r="P21" s="30">
        <f t="shared" si="1"/>
        <v>0.33927038454181763</v>
      </c>
      <c r="Q21" s="30">
        <f t="shared" si="1"/>
        <v>0.66072961545818243</v>
      </c>
      <c r="R21" s="4">
        <f t="shared" si="2"/>
        <v>1694.655570786379</v>
      </c>
      <c r="S21" s="4">
        <f t="shared" si="2"/>
        <v>3300.3444292136214</v>
      </c>
    </row>
    <row r="22" spans="9:19" x14ac:dyDescent="0.3">
      <c r="I22">
        <v>9.5</v>
      </c>
      <c r="J22" s="14">
        <f>'Performance evolution'!N22</f>
        <v>0.9</v>
      </c>
      <c r="K22" s="25">
        <f>'Performance evolution'!M22</f>
        <v>1.2307889091354312</v>
      </c>
      <c r="L22" s="15">
        <f t="shared" si="4"/>
        <v>16314.586098751137</v>
      </c>
      <c r="M22" s="15">
        <f t="shared" si="4"/>
        <v>10685.413901248859</v>
      </c>
      <c r="N22" s="31">
        <f t="shared" si="0"/>
        <v>106.11234856294628</v>
      </c>
      <c r="O22" s="31">
        <f t="shared" si="0"/>
        <v>271.49024220133543</v>
      </c>
      <c r="P22" s="30">
        <f t="shared" si="1"/>
        <v>0.28101594416545428</v>
      </c>
      <c r="Q22" s="30">
        <f t="shared" si="1"/>
        <v>0.71898405583454572</v>
      </c>
      <c r="R22" s="4">
        <f t="shared" si="2"/>
        <v>1403.6746411064441</v>
      </c>
      <c r="S22" s="4">
        <f t="shared" si="2"/>
        <v>3591.3253588935559</v>
      </c>
    </row>
    <row r="23" spans="9:19" x14ac:dyDescent="0.3">
      <c r="I23">
        <v>10</v>
      </c>
      <c r="J23" s="14">
        <f>'Performance evolution'!N23</f>
        <v>0.9</v>
      </c>
      <c r="K23" s="25">
        <f>'Performance evolution'!M23</f>
        <v>1.2691154816061527</v>
      </c>
      <c r="L23" s="15">
        <f t="shared" si="4"/>
        <v>14700.062311588619</v>
      </c>
      <c r="M23" s="15">
        <f t="shared" si="4"/>
        <v>12299.937688411377</v>
      </c>
      <c r="N23" s="31">
        <f t="shared" si="0"/>
        <v>102.17566159916096</v>
      </c>
      <c r="O23" s="31">
        <f t="shared" si="0"/>
        <v>318.60272937944393</v>
      </c>
      <c r="P23" s="30">
        <f t="shared" si="1"/>
        <v>0.24282535365357258</v>
      </c>
      <c r="Q23" s="30">
        <f t="shared" si="1"/>
        <v>0.7571746463464275</v>
      </c>
      <c r="R23" s="4">
        <f t="shared" si="2"/>
        <v>1212.9126414995951</v>
      </c>
      <c r="S23" s="4">
        <f t="shared" si="2"/>
        <v>3782.0873585004056</v>
      </c>
    </row>
    <row r="24" spans="9:19" x14ac:dyDescent="0.3">
      <c r="I24">
        <v>10.5</v>
      </c>
      <c r="J24" s="14">
        <f>'Performance evolution'!N24</f>
        <v>0.9</v>
      </c>
      <c r="K24" s="25">
        <f>'Performance evolution'!M24</f>
        <v>1.2886994883642375</v>
      </c>
      <c r="L24" s="15">
        <f t="shared" si="4"/>
        <v>13193.463425444319</v>
      </c>
      <c r="M24" s="15">
        <f t="shared" si="4"/>
        <v>13806.536574555677</v>
      </c>
      <c r="N24" s="31">
        <f t="shared" si="0"/>
        <v>98.202244778653565</v>
      </c>
      <c r="O24" s="31">
        <f t="shared" si="0"/>
        <v>350.80284407074612</v>
      </c>
      <c r="P24" s="30">
        <f t="shared" si="1"/>
        <v>0.21871076123057367</v>
      </c>
      <c r="Q24" s="30">
        <f t="shared" si="1"/>
        <v>0.78128923876942635</v>
      </c>
      <c r="R24" s="4">
        <f t="shared" si="2"/>
        <v>1092.4602523467156</v>
      </c>
      <c r="S24" s="4">
        <f t="shared" si="2"/>
        <v>3902.5397476532848</v>
      </c>
    </row>
    <row r="25" spans="9:19" x14ac:dyDescent="0.3">
      <c r="I25">
        <v>11</v>
      </c>
      <c r="J25" s="14">
        <f>'Performance evolution'!N25</f>
        <v>0.9</v>
      </c>
      <c r="K25" s="25">
        <f>'Performance evolution'!M25</f>
        <v>1.2966780936833935</v>
      </c>
      <c r="L25" s="15">
        <f t="shared" si="4"/>
        <v>11845.132944083834</v>
      </c>
      <c r="M25" s="15">
        <f t="shared" si="4"/>
        <v>15154.867055916162</v>
      </c>
      <c r="N25" s="31">
        <f t="shared" si="0"/>
        <v>94.35191271228247</v>
      </c>
      <c r="O25" s="31">
        <f t="shared" si="0"/>
        <v>370.87739203574148</v>
      </c>
      <c r="P25" s="30">
        <f t="shared" si="1"/>
        <v>0.20280732909416585</v>
      </c>
      <c r="Q25" s="30">
        <f t="shared" si="1"/>
        <v>0.79719267090583412</v>
      </c>
      <c r="R25" s="4">
        <f t="shared" si="2"/>
        <v>1013.0226088253585</v>
      </c>
      <c r="S25" s="4">
        <f t="shared" si="2"/>
        <v>3981.9773911746415</v>
      </c>
    </row>
    <row r="26" spans="9:19" x14ac:dyDescent="0.3">
      <c r="I26">
        <v>11.5</v>
      </c>
      <c r="J26" s="14">
        <f>'Performance evolution'!N26</f>
        <v>0.9</v>
      </c>
      <c r="K26" s="25">
        <f>'Performance evolution'!M26</f>
        <v>1.2992363112763423</v>
      </c>
      <c r="L26" s="15">
        <f t="shared" si="4"/>
        <v>10666.805958253684</v>
      </c>
      <c r="M26" s="15">
        <f t="shared" si="4"/>
        <v>16333.194041746312</v>
      </c>
      <c r="N26" s="31">
        <f t="shared" si="0"/>
        <v>90.714117303967555</v>
      </c>
      <c r="O26" s="31">
        <f t="shared" si="0"/>
        <v>383.71103702338934</v>
      </c>
      <c r="P26" s="30">
        <f t="shared" si="1"/>
        <v>0.19120848984616473</v>
      </c>
      <c r="Q26" s="30">
        <f t="shared" si="1"/>
        <v>0.80879151015383532</v>
      </c>
      <c r="R26" s="4">
        <f t="shared" si="2"/>
        <v>955.08640678159281</v>
      </c>
      <c r="S26" s="4">
        <f t="shared" si="2"/>
        <v>4039.9135932184076</v>
      </c>
    </row>
    <row r="27" spans="9:19" x14ac:dyDescent="0.3">
      <c r="I27">
        <v>12</v>
      </c>
      <c r="J27" s="14">
        <f>'Performance evolution'!N27</f>
        <v>0.9</v>
      </c>
      <c r="K27" s="25">
        <f>'Performance evolution'!M27</f>
        <v>1.2998676439925723</v>
      </c>
      <c r="L27" s="15">
        <f t="shared" si="4"/>
        <v>9648.5332627583448</v>
      </c>
      <c r="M27" s="15">
        <f t="shared" si="4"/>
        <v>17351.466737241652</v>
      </c>
      <c r="N27" s="31">
        <f t="shared" si="0"/>
        <v>87.325770837987179</v>
      </c>
      <c r="O27" s="31">
        <f t="shared" si="0"/>
        <v>392.8162750961061</v>
      </c>
      <c r="P27" s="30">
        <f t="shared" si="1"/>
        <v>0.18187486719289306</v>
      </c>
      <c r="Q27" s="30">
        <f t="shared" si="1"/>
        <v>0.81812513280710686</v>
      </c>
      <c r="R27" s="4">
        <f t="shared" si="2"/>
        <v>908.46496162850087</v>
      </c>
      <c r="S27" s="4">
        <f t="shared" si="2"/>
        <v>4086.5350383714986</v>
      </c>
    </row>
    <row r="28" spans="9:19" x14ac:dyDescent="0.3">
      <c r="I28">
        <v>12.5</v>
      </c>
      <c r="J28" s="14">
        <f>'Performance evolution'!N28</f>
        <v>0.9</v>
      </c>
      <c r="K28" s="25">
        <f>'Performance evolution'!M28</f>
        <v>1.2999835350969724</v>
      </c>
      <c r="L28" s="15">
        <f t="shared" si="4"/>
        <v>8772.0195707765524</v>
      </c>
      <c r="M28" s="15">
        <f t="shared" si="4"/>
        <v>18227.980429223444</v>
      </c>
      <c r="N28" s="31">
        <f t="shared" si="0"/>
        <v>84.193951933406041</v>
      </c>
      <c r="O28" s="31">
        <f t="shared" si="0"/>
        <v>399.92594723008466</v>
      </c>
      <c r="P28" s="30">
        <f t="shared" si="1"/>
        <v>0.17391136385611192</v>
      </c>
      <c r="Q28" s="30">
        <f t="shared" si="1"/>
        <v>0.82608863614388817</v>
      </c>
      <c r="R28" s="4">
        <f t="shared" si="2"/>
        <v>868.68726246127903</v>
      </c>
      <c r="S28" s="4">
        <f t="shared" si="2"/>
        <v>4126.3127375387212</v>
      </c>
    </row>
    <row r="29" spans="9:19" x14ac:dyDescent="0.3">
      <c r="I29">
        <v>13</v>
      </c>
      <c r="J29" s="14">
        <f>'Performance evolution'!N29</f>
        <v>0.9</v>
      </c>
      <c r="K29" s="25">
        <f>'Performance evolution'!M29</f>
        <v>1.2999986224740572</v>
      </c>
      <c r="L29" s="15">
        <f t="shared" si="4"/>
        <v>8017.8832126441685</v>
      </c>
      <c r="M29" s="15">
        <f t="shared" si="4"/>
        <v>18982.11678735583</v>
      </c>
      <c r="N29" s="31">
        <f t="shared" si="0"/>
        <v>81.312323052860876</v>
      </c>
      <c r="O29" s="31">
        <f t="shared" si="0"/>
        <v>405.75633010390192</v>
      </c>
      <c r="P29" s="30">
        <f t="shared" si="1"/>
        <v>0.16694222164753136</v>
      </c>
      <c r="Q29" s="30">
        <f t="shared" si="1"/>
        <v>0.83305777835246853</v>
      </c>
      <c r="R29" s="4">
        <f t="shared" si="2"/>
        <v>833.87639712941916</v>
      </c>
      <c r="S29" s="4">
        <f t="shared" si="2"/>
        <v>4161.1236028705807</v>
      </c>
    </row>
    <row r="30" spans="9:19" x14ac:dyDescent="0.3">
      <c r="I30">
        <v>13.5</v>
      </c>
      <c r="J30" s="14">
        <f>'Performance evolution'!N30</f>
        <v>0.9</v>
      </c>
      <c r="K30" s="25">
        <f>'Performance evolution'!M30</f>
        <v>1.2999999289600905</v>
      </c>
      <c r="L30" s="15">
        <f t="shared" si="4"/>
        <v>7368.4512154344166</v>
      </c>
      <c r="M30" s="15">
        <f t="shared" si="4"/>
        <v>19631.548784565581</v>
      </c>
      <c r="N30" s="31">
        <f t="shared" si="0"/>
        <v>78.669476242003952</v>
      </c>
      <c r="O30" s="31">
        <f t="shared" si="0"/>
        <v>410.62810592096173</v>
      </c>
      <c r="P30" s="30">
        <f t="shared" si="1"/>
        <v>0.16078043119330654</v>
      </c>
      <c r="Q30" s="30">
        <f t="shared" si="1"/>
        <v>0.83921956880669346</v>
      </c>
      <c r="R30" s="4">
        <f t="shared" si="2"/>
        <v>803.09825381056612</v>
      </c>
      <c r="S30" s="4">
        <f t="shared" si="2"/>
        <v>4191.9017461894337</v>
      </c>
    </row>
    <row r="31" spans="9:19" x14ac:dyDescent="0.3">
      <c r="I31">
        <v>14</v>
      </c>
      <c r="J31" s="14">
        <f>'Performance evolution'!N31</f>
        <v>0.9</v>
      </c>
      <c r="K31" s="25">
        <f>'Performance evolution'!M31</f>
        <v>1.2999999979953283</v>
      </c>
      <c r="L31" s="15">
        <f>L30-($F$2*$F$3*$F$4*($F$5/2))*L30/SUM($L30:$M30)+R30</f>
        <v>6808.3859943896159</v>
      </c>
      <c r="M31" s="15">
        <f>M30-($F$2*$F$3*$F$4*($F$5/2))*M30/SUM($L30:$M30)+S30</f>
        <v>20191.614005610383</v>
      </c>
      <c r="N31" s="31">
        <f t="shared" si="0"/>
        <v>76.252162800187918</v>
      </c>
      <c r="O31" s="31">
        <f t="shared" si="0"/>
        <v>414.73259089175485</v>
      </c>
      <c r="P31" s="30">
        <f t="shared" si="1"/>
        <v>0.15530454301648358</v>
      </c>
      <c r="Q31" s="30">
        <f t="shared" si="1"/>
        <v>0.84469545698351645</v>
      </c>
      <c r="R31" s="4">
        <f t="shared" si="2"/>
        <v>775.74619236733554</v>
      </c>
      <c r="S31" s="4">
        <f t="shared" si="2"/>
        <v>4219.2538076326646</v>
      </c>
    </row>
    <row r="32" spans="9:19" x14ac:dyDescent="0.3">
      <c r="I32">
        <v>14.5</v>
      </c>
      <c r="J32" s="14">
        <f>'Performance evolution'!N32</f>
        <v>0.9</v>
      </c>
      <c r="K32" s="25">
        <f>'Performance evolution'!M32</f>
        <v>1.2999999999737946</v>
      </c>
      <c r="L32" s="15">
        <f t="shared" ref="L32:M42" si="5">L31-($F$2*$F$3*$F$4*($F$5/2))*L31/SUM($L31:$M31)+R31</f>
        <v>6324.5807777948721</v>
      </c>
      <c r="M32" s="15">
        <f t="shared" si="5"/>
        <v>20675.419222205124</v>
      </c>
      <c r="N32" s="31">
        <f t="shared" si="0"/>
        <v>74.046412318507151</v>
      </c>
      <c r="O32" s="31">
        <f t="shared" si="0"/>
        <v>418.21014913536203</v>
      </c>
      <c r="P32" s="30">
        <f t="shared" si="1"/>
        <v>0.15042239782403849</v>
      </c>
      <c r="Q32" s="30">
        <f t="shared" si="1"/>
        <v>0.84957760217596157</v>
      </c>
      <c r="R32" s="4">
        <f t="shared" si="2"/>
        <v>751.35987713107227</v>
      </c>
      <c r="S32" s="4">
        <f t="shared" si="2"/>
        <v>4243.6401228689283</v>
      </c>
    </row>
    <row r="33" spans="9:19" x14ac:dyDescent="0.3">
      <c r="I33">
        <v>15</v>
      </c>
      <c r="J33" s="14">
        <f>'Performance evolution'!N33</f>
        <v>0.9</v>
      </c>
      <c r="K33" s="25">
        <f>'Performance evolution'!M33</f>
        <v>1.299999999999875</v>
      </c>
      <c r="L33" s="15">
        <f t="shared" si="5"/>
        <v>5905.8932110338928</v>
      </c>
      <c r="M33" s="15">
        <f t="shared" si="5"/>
        <v>21094.106788966103</v>
      </c>
      <c r="N33" s="31">
        <f t="shared" si="0"/>
        <v>72.038018567994698</v>
      </c>
      <c r="O33" s="31">
        <f t="shared" si="0"/>
        <v>421.17082232815591</v>
      </c>
      <c r="P33" s="30">
        <f t="shared" si="1"/>
        <v>0.14605986875073662</v>
      </c>
      <c r="Q33" s="30">
        <f t="shared" si="1"/>
        <v>0.85394013124926338</v>
      </c>
      <c r="R33" s="4">
        <f t="shared" si="2"/>
        <v>729.56904440992946</v>
      </c>
      <c r="S33" s="4">
        <f t="shared" si="2"/>
        <v>4265.4309555900709</v>
      </c>
    </row>
    <row r="34" spans="9:19" x14ac:dyDescent="0.3">
      <c r="I34">
        <v>15.5</v>
      </c>
      <c r="J34" s="14">
        <f>'Performance evolution'!N34</f>
        <v>0.9</v>
      </c>
      <c r="K34" s="25">
        <f>'Performance evolution'!M34</f>
        <v>1.2999999999999998</v>
      </c>
      <c r="L34" s="15">
        <f t="shared" si="5"/>
        <v>5542.8720114025518</v>
      </c>
      <c r="M34" s="15">
        <f t="shared" si="5"/>
        <v>21457.127988597444</v>
      </c>
      <c r="N34" s="31">
        <f t="shared" si="0"/>
        <v>70.212845047098853</v>
      </c>
      <c r="O34" s="31">
        <f t="shared" si="0"/>
        <v>423.70244657551774</v>
      </c>
      <c r="P34" s="30">
        <f t="shared" si="1"/>
        <v>0.14215564133767705</v>
      </c>
      <c r="Q34" s="30">
        <f t="shared" si="1"/>
        <v>0.857844358662323</v>
      </c>
      <c r="R34" s="4">
        <f t="shared" si="2"/>
        <v>710.06742848169688</v>
      </c>
      <c r="S34" s="4">
        <f t="shared" si="2"/>
        <v>4284.9325715183031</v>
      </c>
    </row>
    <row r="35" spans="9:19" x14ac:dyDescent="0.3">
      <c r="I35">
        <v>16</v>
      </c>
      <c r="J35" s="14">
        <f>'Performance evolution'!N35</f>
        <v>0.9</v>
      </c>
      <c r="K35" s="25">
        <f>'Performance evolution'!M35</f>
        <v>1.3</v>
      </c>
      <c r="L35" s="15">
        <f t="shared" si="5"/>
        <v>5227.5081177747761</v>
      </c>
      <c r="M35" s="15">
        <f t="shared" si="5"/>
        <v>21772.491882225218</v>
      </c>
      <c r="N35" s="31">
        <f t="shared" si="0"/>
        <v>68.557049110037426</v>
      </c>
      <c r="O35" s="31">
        <f t="shared" si="0"/>
        <v>425.87579864744475</v>
      </c>
      <c r="P35" s="30">
        <f t="shared" si="1"/>
        <v>0.13865795814533838</v>
      </c>
      <c r="Q35" s="30">
        <f t="shared" si="1"/>
        <v>0.86134204185466157</v>
      </c>
      <c r="R35" s="4">
        <f t="shared" si="2"/>
        <v>692.5965009359652</v>
      </c>
      <c r="S35" s="4">
        <f t="shared" si="2"/>
        <v>4302.4034990640348</v>
      </c>
    </row>
    <row r="36" spans="9:19" x14ac:dyDescent="0.3">
      <c r="I36">
        <v>16.5</v>
      </c>
      <c r="J36" s="14">
        <f>'Performance evolution'!N36</f>
        <v>0.9</v>
      </c>
      <c r="K36" s="25">
        <f>'Performance evolution'!M36</f>
        <v>1.3</v>
      </c>
      <c r="L36" s="15">
        <f t="shared" si="5"/>
        <v>4953.0156169224074</v>
      </c>
      <c r="M36" s="15">
        <f t="shared" si="5"/>
        <v>22046.984383077586</v>
      </c>
      <c r="N36" s="31">
        <f t="shared" si="0"/>
        <v>67.057248336572258</v>
      </c>
      <c r="O36" s="31">
        <f t="shared" si="0"/>
        <v>427.74835440689964</v>
      </c>
      <c r="P36" s="30">
        <f t="shared" si="1"/>
        <v>0.13552241115454297</v>
      </c>
      <c r="Q36" s="30">
        <f t="shared" si="1"/>
        <v>0.864477588845457</v>
      </c>
      <c r="R36" s="4">
        <f t="shared" si="2"/>
        <v>676.93444371694216</v>
      </c>
      <c r="S36" s="4">
        <f t="shared" si="2"/>
        <v>4318.065556283058</v>
      </c>
    </row>
    <row r="37" spans="9:19" x14ac:dyDescent="0.3">
      <c r="I37">
        <v>17</v>
      </c>
      <c r="J37" s="14">
        <f>'Performance evolution'!N37</f>
        <v>0.9</v>
      </c>
      <c r="K37" s="25">
        <f>'Performance evolution'!M37</f>
        <v>1.3</v>
      </c>
      <c r="L37" s="15">
        <f t="shared" si="5"/>
        <v>4713.6421715087045</v>
      </c>
      <c r="M37" s="15">
        <f t="shared" si="5"/>
        <v>22286.357828491291</v>
      </c>
      <c r="N37" s="31">
        <f t="shared" si="0"/>
        <v>65.700640663168215</v>
      </c>
      <c r="O37" s="31">
        <f t="shared" si="0"/>
        <v>429.36711183475745</v>
      </c>
      <c r="P37" s="30">
        <f t="shared" si="1"/>
        <v>0.13271040242808685</v>
      </c>
      <c r="Q37" s="30">
        <f t="shared" si="1"/>
        <v>0.86728959757191315</v>
      </c>
      <c r="R37" s="4">
        <f t="shared" si="2"/>
        <v>662.88846012829379</v>
      </c>
      <c r="S37" s="4">
        <f t="shared" si="2"/>
        <v>4332.1115398717066</v>
      </c>
    </row>
    <row r="38" spans="9:19" x14ac:dyDescent="0.3">
      <c r="I38">
        <v>17.5</v>
      </c>
      <c r="J38" s="14">
        <f>'Performance evolution'!N38</f>
        <v>0.9</v>
      </c>
      <c r="K38" s="25">
        <f>'Performance evolution'!M38</f>
        <v>1.3</v>
      </c>
      <c r="L38" s="15">
        <f t="shared" si="5"/>
        <v>4504.5068299078875</v>
      </c>
      <c r="M38" s="15">
        <f t="shared" si="5"/>
        <v>22495.493170092108</v>
      </c>
      <c r="N38" s="31">
        <f t="shared" si="0"/>
        <v>64.475086821015864</v>
      </c>
      <c r="O38" s="31">
        <f t="shared" si="0"/>
        <v>430.77074180404139</v>
      </c>
      <c r="P38" s="30">
        <f t="shared" si="1"/>
        <v>0.13018804620730876</v>
      </c>
      <c r="Q38" s="30">
        <f t="shared" si="1"/>
        <v>0.86981195379269127</v>
      </c>
      <c r="R38" s="4">
        <f t="shared" si="2"/>
        <v>650.28929080550722</v>
      </c>
      <c r="S38" s="4">
        <f t="shared" si="2"/>
        <v>4344.7107091944927</v>
      </c>
    </row>
    <row r="39" spans="9:19" x14ac:dyDescent="0.3">
      <c r="I39">
        <v>18</v>
      </c>
      <c r="J39" s="14">
        <f>'Performance evolution'!N39</f>
        <v>0.9</v>
      </c>
      <c r="K39" s="25">
        <f>'Performance evolution'!M39</f>
        <v>1.3</v>
      </c>
      <c r="L39" s="15">
        <f t="shared" si="5"/>
        <v>4321.462357180435</v>
      </c>
      <c r="M39" s="15">
        <f t="shared" si="5"/>
        <v>22678.53764281956</v>
      </c>
      <c r="N39" s="31">
        <f t="shared" si="0"/>
        <v>63.369162075994943</v>
      </c>
      <c r="O39" s="31">
        <f t="shared" si="0"/>
        <v>431.99124593833233</v>
      </c>
      <c r="P39" s="30">
        <f t="shared" si="1"/>
        <v>0.12792536716854877</v>
      </c>
      <c r="Q39" s="30">
        <f t="shared" si="1"/>
        <v>0.87207463283145126</v>
      </c>
      <c r="R39" s="4">
        <f t="shared" si="2"/>
        <v>638.98720900690114</v>
      </c>
      <c r="S39" s="4">
        <f t="shared" si="2"/>
        <v>4356.0127909930989</v>
      </c>
    </row>
    <row r="40" spans="9:19" x14ac:dyDescent="0.3">
      <c r="I40">
        <v>18.5</v>
      </c>
      <c r="J40" s="14">
        <f>'Performance evolution'!N40</f>
        <v>0.9</v>
      </c>
      <c r="K40" s="25">
        <f>'Performance evolution'!M40</f>
        <v>1.3</v>
      </c>
      <c r="L40" s="15">
        <f t="shared" si="5"/>
        <v>4160.9790301089552</v>
      </c>
      <c r="M40" s="15">
        <f t="shared" si="5"/>
        <v>22839.02096989104</v>
      </c>
      <c r="N40" s="31">
        <f t="shared" si="0"/>
        <v>62.372183198239</v>
      </c>
      <c r="O40" s="31">
        <f t="shared" si="0"/>
        <v>433.05524739928217</v>
      </c>
      <c r="P40" s="30">
        <f t="shared" si="1"/>
        <v>0.12589570004836764</v>
      </c>
      <c r="Q40" s="30">
        <f t="shared" si="1"/>
        <v>0.87410429995163241</v>
      </c>
      <c r="R40" s="4">
        <f t="shared" si="2"/>
        <v>628.8490217415964</v>
      </c>
      <c r="S40" s="4">
        <f t="shared" si="2"/>
        <v>4366.1509782584035</v>
      </c>
    </row>
    <row r="41" spans="9:19" x14ac:dyDescent="0.3">
      <c r="I41">
        <v>19</v>
      </c>
      <c r="J41" s="14">
        <f>'Performance evolution'!N41</f>
        <v>0.9</v>
      </c>
      <c r="K41" s="25">
        <f>'Performance evolution'!M41</f>
        <v>1.3</v>
      </c>
      <c r="L41" s="15">
        <f t="shared" si="5"/>
        <v>4020.0469312803948</v>
      </c>
      <c r="M41" s="15">
        <f t="shared" si="5"/>
        <v>22979.953068719602</v>
      </c>
      <c r="N41" s="31">
        <f t="shared" si="0"/>
        <v>61.474215751895017</v>
      </c>
      <c r="O41" s="31">
        <f t="shared" si="0"/>
        <v>433.98500465558061</v>
      </c>
      <c r="P41" s="30">
        <f t="shared" si="1"/>
        <v>0.12407522803054787</v>
      </c>
      <c r="Q41" s="30">
        <f t="shared" si="1"/>
        <v>0.87592477196945207</v>
      </c>
      <c r="R41" s="4">
        <f t="shared" si="2"/>
        <v>619.75576401258661</v>
      </c>
      <c r="S41" s="4">
        <f t="shared" si="2"/>
        <v>4375.244235987413</v>
      </c>
    </row>
    <row r="42" spans="9:19" x14ac:dyDescent="0.3">
      <c r="I42">
        <v>19.5</v>
      </c>
      <c r="J42" s="14">
        <f>'Performance evolution'!N42</f>
        <v>0.9</v>
      </c>
      <c r="K42" s="25">
        <f>'Performance evolution'!M42</f>
        <v>1.3</v>
      </c>
      <c r="L42" s="15">
        <f t="shared" si="5"/>
        <v>3896.0940130061081</v>
      </c>
      <c r="M42" s="15">
        <f t="shared" si="5"/>
        <v>23103.905986993886</v>
      </c>
      <c r="N42" s="31">
        <f t="shared" si="0"/>
        <v>60.666066076271953</v>
      </c>
      <c r="O42" s="31">
        <f t="shared" si="0"/>
        <v>434.79921378244615</v>
      </c>
      <c r="P42" s="30">
        <f t="shared" si="1"/>
        <v>0.12244261816604159</v>
      </c>
      <c r="Q42" s="30">
        <f t="shared" si="1"/>
        <v>0.87755738183395848</v>
      </c>
      <c r="R42" s="4">
        <f t="shared" si="2"/>
        <v>611.60087773937778</v>
      </c>
      <c r="S42" s="4">
        <f t="shared" si="2"/>
        <v>4383.3991222606228</v>
      </c>
    </row>
    <row r="43" spans="9:19" x14ac:dyDescent="0.3">
      <c r="I43" s="8">
        <v>20</v>
      </c>
      <c r="J43" s="22">
        <f>'Performance evolution'!N43</f>
        <v>0.9</v>
      </c>
      <c r="K43" s="26">
        <f>'Performance evolution'!M43</f>
        <v>1.3</v>
      </c>
      <c r="L43" s="23">
        <f>L42-($F$2*$F$3*$F$4*($F$5/2))*L42/SUM($L42:$M42)+R42</f>
        <v>3786.9174983393555</v>
      </c>
      <c r="M43" s="23">
        <f>M42-($F$2*$F$3*$F$4*($F$5/2))*M42/SUM($L42:$M42)+S42</f>
        <v>23213.08250166064</v>
      </c>
      <c r="N43" s="32">
        <f t="shared" si="0"/>
        <v>59.93926168049282</v>
      </c>
      <c r="O43" s="32">
        <f t="shared" si="0"/>
        <v>435.51364772340656</v>
      </c>
      <c r="P43" s="33">
        <f t="shared" si="1"/>
        <v>0.12097872581393923</v>
      </c>
      <c r="Q43" s="33">
        <f t="shared" si="1"/>
        <v>0.87902127418606069</v>
      </c>
      <c r="R43" s="24">
        <f t="shared" si="2"/>
        <v>604.28873544062651</v>
      </c>
      <c r="S43" s="24">
        <f t="shared" si="2"/>
        <v>4390.7112645593734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3FDF9-4CB5-4E50-A1A9-A44CF07A2FC2}">
  <dimension ref="B2:S44"/>
  <sheetViews>
    <sheetView zoomScale="72" zoomScaleNormal="80" workbookViewId="0">
      <selection activeCell="G14" sqref="G14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0.13500000000000001</v>
      </c>
      <c r="I3">
        <v>0</v>
      </c>
      <c r="J3" s="14">
        <f>'Performance evolution'!P3</f>
        <v>0.45</v>
      </c>
      <c r="K3" s="25">
        <f>'Performance evolution'!O3</f>
        <v>0.35</v>
      </c>
      <c r="L3" s="15">
        <f>F2*F3*F4-M3</f>
        <v>94311</v>
      </c>
      <c r="M3" s="29">
        <f>F2*F3*F4*0.002</f>
        <v>189</v>
      </c>
      <c r="N3" s="31">
        <f>IF($F$6=1,J3^$F$7*LOG(L3)^$F$8,EXP(J3*$F$7+LOG(L3)*$F$8))</f>
        <v>55.802936795726531</v>
      </c>
      <c r="O3" s="31">
        <f>IF($F$6=1,K3^$F$7*LOG(M3)^$F$8,EXP(K3*$F$7+LOG(M3)*$F$8))</f>
        <v>1.1514513796138082</v>
      </c>
      <c r="P3" s="30">
        <f>N3/SUM($N3:$O3)</f>
        <v>0.97978292074582662</v>
      </c>
      <c r="Q3" s="30">
        <f>O3/SUM($N3:$O3)</f>
        <v>2.0217079254173334E-2</v>
      </c>
      <c r="R3" s="4">
        <f>$F$2*$F$3*$F$4*($F$5/2)*P3</f>
        <v>16203.160051834107</v>
      </c>
      <c r="S3" s="4">
        <f>$F$2*$F$3*$F$4*($F$5/2)*Q3</f>
        <v>334.33994816589149</v>
      </c>
    </row>
    <row r="4" spans="2:19" x14ac:dyDescent="0.3">
      <c r="B4" t="s">
        <v>29</v>
      </c>
      <c r="F4" s="17">
        <f>'Total market'!D7</f>
        <v>0.7</v>
      </c>
      <c r="I4">
        <v>0.5</v>
      </c>
      <c r="J4" s="14">
        <f>'Performance evolution'!P4</f>
        <v>0.45</v>
      </c>
      <c r="K4" s="25">
        <f>'Performance evolution'!O4</f>
        <v>0.35005340297732601</v>
      </c>
      <c r="L4" s="15">
        <f>L3-($F$2*$F$3*$F$4*($F$5/2))*L3/SUM($L3:$M3)+R3</f>
        <v>94009.735051834112</v>
      </c>
      <c r="M4" s="15">
        <f>M3-($F$2*$F$3*$F$4*($F$5/2))*M3/SUM($L3:$M3)+S3</f>
        <v>490.2649481658915</v>
      </c>
      <c r="N4" s="31">
        <f t="shared" ref="N4:O43" si="0">IF($F$6=1,J4^$F$7*LOG(L4)^$F$8,EXP(J4*$F$7+LOG(L4)*$F$8))</f>
        <v>55.740614227499421</v>
      </c>
      <c r="O4" s="31">
        <f t="shared" si="0"/>
        <v>2.2474510671949059</v>
      </c>
      <c r="P4" s="30">
        <f t="shared" ref="P4:Q43" si="1">N4/SUM($N4:$O4)</f>
        <v>0.96124286858384733</v>
      </c>
      <c r="Q4" s="30">
        <f t="shared" si="1"/>
        <v>3.8757131416152599E-2</v>
      </c>
      <c r="R4" s="4">
        <f t="shared" ref="R4:S43" si="2">$F$2*$F$3*$F$4*($F$5/2)*P4</f>
        <v>15896.553939205376</v>
      </c>
      <c r="S4" s="4">
        <f t="shared" si="2"/>
        <v>640.94606079462358</v>
      </c>
    </row>
    <row r="5" spans="2:19" x14ac:dyDescent="0.3">
      <c r="B5" t="s">
        <v>40</v>
      </c>
      <c r="F5" s="17">
        <v>0.35</v>
      </c>
      <c r="I5">
        <v>1</v>
      </c>
      <c r="J5" s="14">
        <f>'Performance evolution'!P5</f>
        <v>0.45</v>
      </c>
      <c r="K5" s="25">
        <f>'Performance evolution'!O5</f>
        <v>0.35011913668853151</v>
      </c>
      <c r="L5" s="15">
        <f t="shared" ref="L5:M20" si="3">L4-($F$2*$F$3*$F$4*($F$5/2))*L4/SUM($L4:$M4)+R4</f>
        <v>93454.585356968528</v>
      </c>
      <c r="M5" s="15">
        <f t="shared" si="3"/>
        <v>1045.414643031484</v>
      </c>
      <c r="N5" s="31">
        <f t="shared" si="0"/>
        <v>55.625383501651022</v>
      </c>
      <c r="O5" s="31">
        <f t="shared" si="0"/>
        <v>3.5666955801111571</v>
      </c>
      <c r="P5" s="30">
        <f t="shared" si="1"/>
        <v>0.93974370159925502</v>
      </c>
      <c r="Q5" s="30">
        <f t="shared" si="1"/>
        <v>6.0256298400744986E-2</v>
      </c>
      <c r="R5" s="4">
        <f t="shared" si="2"/>
        <v>15541.01146519768</v>
      </c>
      <c r="S5" s="4">
        <f t="shared" si="2"/>
        <v>996.48853480232015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evolution'!P6</f>
        <v>0.45</v>
      </c>
      <c r="K6" s="25">
        <f>'Performance evolution'!O6</f>
        <v>0.35020198133884467</v>
      </c>
      <c r="L6" s="15">
        <f t="shared" si="3"/>
        <v>92641.04438469671</v>
      </c>
      <c r="M6" s="15">
        <f t="shared" si="3"/>
        <v>1858.9556153032945</v>
      </c>
      <c r="N6" s="31">
        <f t="shared" si="0"/>
        <v>55.455603401814066</v>
      </c>
      <c r="O6" s="31">
        <f t="shared" si="0"/>
        <v>4.906348952775935</v>
      </c>
      <c r="P6" s="30">
        <f t="shared" si="1"/>
        <v>0.91871785518211702</v>
      </c>
      <c r="Q6" s="30">
        <f t="shared" si="1"/>
        <v>8.1282144817882943E-2</v>
      </c>
      <c r="R6" s="4">
        <f t="shared" si="2"/>
        <v>15193.29653007426</v>
      </c>
      <c r="S6" s="4">
        <f t="shared" si="2"/>
        <v>1344.2034699257392</v>
      </c>
    </row>
    <row r="7" spans="2:19" ht="14.4" customHeight="1" x14ac:dyDescent="0.3">
      <c r="B7" t="s">
        <v>42</v>
      </c>
      <c r="F7" s="1">
        <v>3</v>
      </c>
      <c r="I7">
        <v>2</v>
      </c>
      <c r="J7" s="14">
        <f>'Performance evolution'!P7</f>
        <v>0.45</v>
      </c>
      <c r="K7" s="25">
        <f>'Performance evolution'!O7</f>
        <v>0.35030908483235074</v>
      </c>
      <c r="L7" s="15">
        <f t="shared" si="3"/>
        <v>91622.158147449052</v>
      </c>
      <c r="M7" s="15">
        <f t="shared" si="3"/>
        <v>2877.8418525509569</v>
      </c>
      <c r="N7" s="31">
        <f t="shared" si="0"/>
        <v>55.241410897313528</v>
      </c>
      <c r="O7" s="31">
        <f t="shared" si="0"/>
        <v>6.1544615031993803</v>
      </c>
      <c r="P7" s="30">
        <f t="shared" si="1"/>
        <v>0.89975773187078345</v>
      </c>
      <c r="Q7" s="30">
        <f t="shared" si="1"/>
        <v>0.10024226812921654</v>
      </c>
      <c r="R7" s="4">
        <f t="shared" si="2"/>
        <v>14879.743490813082</v>
      </c>
      <c r="S7" s="4">
        <f t="shared" si="2"/>
        <v>1657.7565091869185</v>
      </c>
    </row>
    <row r="8" spans="2:19" ht="14.4" customHeight="1" x14ac:dyDescent="0.3">
      <c r="B8" t="s">
        <v>43</v>
      </c>
      <c r="F8" s="1">
        <v>4</v>
      </c>
      <c r="I8">
        <v>2.5</v>
      </c>
      <c r="J8" s="14">
        <f>'Performance evolution'!P8</f>
        <v>0.45</v>
      </c>
      <c r="K8" s="25">
        <f>'Performance evolution'!O8</f>
        <v>0.35045132515774075</v>
      </c>
      <c r="L8" s="15">
        <f t="shared" si="3"/>
        <v>90468.023962458552</v>
      </c>
      <c r="M8" s="15">
        <f t="shared" si="3"/>
        <v>4031.976037541458</v>
      </c>
      <c r="N8" s="31">
        <f t="shared" si="0"/>
        <v>54.996653968718178</v>
      </c>
      <c r="O8" s="31">
        <f t="shared" si="0"/>
        <v>7.2736728536784181</v>
      </c>
      <c r="P8" s="30">
        <f t="shared" si="1"/>
        <v>0.88319199167809226</v>
      </c>
      <c r="Q8" s="30">
        <f t="shared" si="1"/>
        <v>0.11680800832190777</v>
      </c>
      <c r="R8" s="4">
        <f t="shared" si="2"/>
        <v>14605.78756237645</v>
      </c>
      <c r="S8" s="4">
        <f t="shared" si="2"/>
        <v>1931.7124376235497</v>
      </c>
    </row>
    <row r="9" spans="2:19" x14ac:dyDescent="0.3">
      <c r="B9" s="27"/>
      <c r="I9">
        <v>3</v>
      </c>
      <c r="J9" s="14">
        <f>'Performance evolution'!P9</f>
        <v>0.45</v>
      </c>
      <c r="K9" s="25">
        <f>'Performance evolution'!O9</f>
        <v>0.35064549713187265</v>
      </c>
      <c r="L9" s="15">
        <f t="shared" si="3"/>
        <v>89241.907331404756</v>
      </c>
      <c r="M9" s="15">
        <f t="shared" si="3"/>
        <v>5258.0926685952527</v>
      </c>
      <c r="N9" s="31">
        <f t="shared" si="0"/>
        <v>54.734097120182327</v>
      </c>
      <c r="O9" s="31">
        <f t="shared" si="0"/>
        <v>8.2634858436182661</v>
      </c>
      <c r="P9" s="30">
        <f t="shared" si="1"/>
        <v>0.86882852555840751</v>
      </c>
      <c r="Q9" s="30">
        <f t="shared" si="1"/>
        <v>0.13117147444159238</v>
      </c>
      <c r="R9" s="4">
        <f t="shared" si="2"/>
        <v>14368.251741422164</v>
      </c>
      <c r="S9" s="4">
        <f t="shared" si="2"/>
        <v>2169.2482585778339</v>
      </c>
    </row>
    <row r="10" spans="2:19" x14ac:dyDescent="0.3">
      <c r="I10">
        <v>3.5</v>
      </c>
      <c r="J10" s="14">
        <f>'Performance evolution'!P10</f>
        <v>0.45</v>
      </c>
      <c r="K10" s="25">
        <f>'Performance evolution'!O10</f>
        <v>0.35091776966330079</v>
      </c>
      <c r="L10" s="15">
        <f t="shared" si="3"/>
        <v>87992.825289831089</v>
      </c>
      <c r="M10" s="15">
        <f t="shared" si="3"/>
        <v>6507.174710168918</v>
      </c>
      <c r="N10" s="31">
        <f t="shared" si="0"/>
        <v>54.46387502583935</v>
      </c>
      <c r="O10" s="31">
        <f t="shared" si="0"/>
        <v>9.1382302966125497</v>
      </c>
      <c r="P10" s="30">
        <f t="shared" si="1"/>
        <v>0.85632188981350121</v>
      </c>
      <c r="Q10" s="30">
        <f t="shared" si="1"/>
        <v>0.14367811018649887</v>
      </c>
      <c r="R10" s="4">
        <f t="shared" si="2"/>
        <v>14161.423252790777</v>
      </c>
      <c r="S10" s="4">
        <f t="shared" si="2"/>
        <v>2376.0767472092252</v>
      </c>
    </row>
    <row r="11" spans="2:19" x14ac:dyDescent="0.3">
      <c r="I11">
        <v>4</v>
      </c>
      <c r="J11" s="14">
        <f>'Performance evolution'!P11</f>
        <v>0.45</v>
      </c>
      <c r="K11" s="25">
        <f>'Performance evolution'!O11</f>
        <v>0.35130897714690762</v>
      </c>
      <c r="L11" s="15">
        <f t="shared" si="3"/>
        <v>86755.504116901429</v>
      </c>
      <c r="M11" s="15">
        <f t="shared" si="3"/>
        <v>7744.4958830985834</v>
      </c>
      <c r="N11" s="31">
        <f t="shared" si="0"/>
        <v>54.193397386551332</v>
      </c>
      <c r="O11" s="31">
        <f t="shared" si="0"/>
        <v>9.9178253708907125</v>
      </c>
      <c r="P11" s="30">
        <f t="shared" si="1"/>
        <v>0.84530281993819167</v>
      </c>
      <c r="Q11" s="30">
        <f t="shared" si="1"/>
        <v>0.15469718006180827</v>
      </c>
      <c r="R11" s="4">
        <f t="shared" si="2"/>
        <v>13979.195384727846</v>
      </c>
      <c r="S11" s="4">
        <f t="shared" si="2"/>
        <v>2558.3046152721545</v>
      </c>
    </row>
    <row r="12" spans="2:19" x14ac:dyDescent="0.3">
      <c r="I12">
        <v>4.5</v>
      </c>
      <c r="J12" s="14">
        <f>'Performance evolution'!P12</f>
        <v>0.45</v>
      </c>
      <c r="K12" s="25">
        <f>'Performance evolution'!O12</f>
        <v>0.35188227151452856</v>
      </c>
      <c r="L12" s="15">
        <f t="shared" si="3"/>
        <v>85552.486281171528</v>
      </c>
      <c r="M12" s="15">
        <f t="shared" si="3"/>
        <v>8947.5137188284862</v>
      </c>
      <c r="N12" s="31">
        <f t="shared" si="0"/>
        <v>53.927681758946683</v>
      </c>
      <c r="O12" s="31">
        <f t="shared" si="0"/>
        <v>10.625003247820411</v>
      </c>
      <c r="P12" s="30">
        <f t="shared" si="1"/>
        <v>0.83540571168020994</v>
      </c>
      <c r="Q12" s="30">
        <f t="shared" si="1"/>
        <v>0.16459428831979003</v>
      </c>
      <c r="R12" s="4">
        <f t="shared" si="2"/>
        <v>13815.521956911472</v>
      </c>
      <c r="S12" s="4">
        <f t="shared" si="2"/>
        <v>2721.9780430885276</v>
      </c>
    </row>
    <row r="13" spans="2:19" x14ac:dyDescent="0.3">
      <c r="I13">
        <v>5</v>
      </c>
      <c r="J13" s="14">
        <f>'Performance evolution'!P13</f>
        <v>0.45</v>
      </c>
      <c r="K13" s="25">
        <f>'Performance evolution'!O13</f>
        <v>0.35273322807550261</v>
      </c>
      <c r="L13" s="15">
        <f t="shared" si="3"/>
        <v>84396.323138877982</v>
      </c>
      <c r="M13" s="15">
        <f t="shared" si="3"/>
        <v>10103.676861122029</v>
      </c>
      <c r="N13" s="31">
        <f t="shared" si="0"/>
        <v>53.669711495644279</v>
      </c>
      <c r="O13" s="31">
        <f t="shared" si="0"/>
        <v>11.285567301846223</v>
      </c>
      <c r="P13" s="30">
        <f t="shared" si="1"/>
        <v>0.82625634881760779</v>
      </c>
      <c r="Q13" s="30">
        <f t="shared" si="1"/>
        <v>0.17374365118239216</v>
      </c>
      <c r="R13" s="4">
        <f t="shared" si="2"/>
        <v>13664.214368571189</v>
      </c>
      <c r="S13" s="4">
        <f t="shared" si="2"/>
        <v>2873.2856314288101</v>
      </c>
    </row>
    <row r="14" spans="2:19" x14ac:dyDescent="0.3">
      <c r="I14">
        <v>5.5</v>
      </c>
      <c r="J14" s="14">
        <f>'Performance evolution'!P14</f>
        <v>0.45</v>
      </c>
      <c r="K14" s="25">
        <f>'Performance evolution'!O14</f>
        <v>0.35400142942639357</v>
      </c>
      <c r="L14" s="15">
        <f t="shared" si="3"/>
        <v>83291.180958145531</v>
      </c>
      <c r="M14" s="15">
        <f t="shared" si="3"/>
        <v>11208.819041854484</v>
      </c>
      <c r="N14" s="31">
        <f t="shared" si="0"/>
        <v>53.420683996319426</v>
      </c>
      <c r="O14" s="31">
        <f t="shared" si="0"/>
        <v>11.930161922979719</v>
      </c>
      <c r="P14" s="30">
        <f t="shared" si="1"/>
        <v>0.81744441475612861</v>
      </c>
      <c r="Q14" s="30">
        <f t="shared" si="1"/>
        <v>0.18255558524387139</v>
      </c>
      <c r="R14" s="4">
        <f t="shared" si="2"/>
        <v>13518.487009029477</v>
      </c>
      <c r="S14" s="4">
        <f t="shared" si="2"/>
        <v>3019.0129909705229</v>
      </c>
    </row>
    <row r="15" spans="2:19" x14ac:dyDescent="0.3">
      <c r="I15">
        <v>6</v>
      </c>
      <c r="J15" s="14">
        <f>'Performance evolution'!P15</f>
        <v>0.45</v>
      </c>
      <c r="K15" s="25">
        <f>'Performance evolution'!O15</f>
        <v>0.3558809650348565</v>
      </c>
      <c r="L15" s="15">
        <f t="shared" si="3"/>
        <v>82233.71129949954</v>
      </c>
      <c r="M15" s="15">
        <f t="shared" si="3"/>
        <v>12266.288700500472</v>
      </c>
      <c r="N15" s="31">
        <f t="shared" si="0"/>
        <v>53.180113948430986</v>
      </c>
      <c r="O15" s="31">
        <f t="shared" si="0"/>
        <v>12.596818282193603</v>
      </c>
      <c r="P15" s="30">
        <f t="shared" si="1"/>
        <v>0.80849185489485709</v>
      </c>
      <c r="Q15" s="30">
        <f t="shared" si="1"/>
        <v>0.19150814510514286</v>
      </c>
      <c r="R15" s="4">
        <f t="shared" si="2"/>
        <v>13370.4340503237</v>
      </c>
      <c r="S15" s="4">
        <f t="shared" si="2"/>
        <v>3167.0659496763001</v>
      </c>
    </row>
    <row r="16" spans="2:19" x14ac:dyDescent="0.3">
      <c r="I16">
        <v>6.5</v>
      </c>
      <c r="J16" s="14">
        <f>'Performance evolution'!P16</f>
        <v>0.45</v>
      </c>
      <c r="K16" s="25">
        <f>'Performance evolution'!O16</f>
        <v>0.35862605175870127</v>
      </c>
      <c r="L16" s="15">
        <f t="shared" si="3"/>
        <v>81213.245872410829</v>
      </c>
      <c r="M16" s="15">
        <f t="shared" si="3"/>
        <v>13286.754127589189</v>
      </c>
      <c r="N16" s="31">
        <f t="shared" si="0"/>
        <v>52.945796896022998</v>
      </c>
      <c r="O16" s="31">
        <f t="shared" si="0"/>
        <v>13.333842870966352</v>
      </c>
      <c r="P16" s="30">
        <f t="shared" si="1"/>
        <v>0.79882445170428817</v>
      </c>
      <c r="Q16" s="30">
        <f t="shared" si="1"/>
        <v>0.20117554829571188</v>
      </c>
      <c r="R16" s="4">
        <f t="shared" si="2"/>
        <v>13210.559370059666</v>
      </c>
      <c r="S16" s="4">
        <f t="shared" si="2"/>
        <v>3326.9406299403354</v>
      </c>
    </row>
    <row r="17" spans="9:19" x14ac:dyDescent="0.3">
      <c r="I17">
        <v>7</v>
      </c>
      <c r="J17" s="14">
        <f>'Performance evolution'!P17</f>
        <v>0.45</v>
      </c>
      <c r="K17" s="25">
        <f>'Performance evolution'!O17</f>
        <v>0.36254844486043669</v>
      </c>
      <c r="L17" s="15">
        <f t="shared" si="3"/>
        <v>80211.487214798603</v>
      </c>
      <c r="M17" s="15">
        <f t="shared" si="3"/>
        <v>14288.512785201416</v>
      </c>
      <c r="N17" s="31">
        <f t="shared" si="0"/>
        <v>52.713661900578373</v>
      </c>
      <c r="O17" s="31">
        <f t="shared" si="0"/>
        <v>14.202893437032412</v>
      </c>
      <c r="P17" s="30">
        <f t="shared" si="1"/>
        <v>0.78775217335418335</v>
      </c>
      <c r="Q17" s="30">
        <f t="shared" si="1"/>
        <v>0.21224782664581665</v>
      </c>
      <c r="R17" s="4">
        <f t="shared" si="2"/>
        <v>13027.451566844808</v>
      </c>
      <c r="S17" s="4">
        <f t="shared" si="2"/>
        <v>3510.0484331551929</v>
      </c>
    </row>
    <row r="18" spans="9:19" x14ac:dyDescent="0.3">
      <c r="I18">
        <v>7.5</v>
      </c>
      <c r="J18" s="14">
        <f>'Performance evolution'!P18</f>
        <v>0.45</v>
      </c>
      <c r="K18" s="25">
        <f>'Performance evolution'!O18</f>
        <v>0.3680059133258331</v>
      </c>
      <c r="L18" s="15">
        <f t="shared" si="3"/>
        <v>79201.928519053647</v>
      </c>
      <c r="M18" s="15">
        <f t="shared" si="3"/>
        <v>15298.071480946361</v>
      </c>
      <c r="N18" s="31">
        <f t="shared" si="0"/>
        <v>52.477555461300177</v>
      </c>
      <c r="O18" s="31">
        <f t="shared" si="0"/>
        <v>15.282535879360044</v>
      </c>
      <c r="P18" s="30">
        <f t="shared" si="1"/>
        <v>0.7744611086409563</v>
      </c>
      <c r="Q18" s="30">
        <f t="shared" si="1"/>
        <v>0.2255388913590437</v>
      </c>
      <c r="R18" s="4">
        <f t="shared" si="2"/>
        <v>12807.650584149815</v>
      </c>
      <c r="S18" s="4">
        <f t="shared" si="2"/>
        <v>3729.8494158501853</v>
      </c>
    </row>
    <row r="19" spans="9:19" x14ac:dyDescent="0.3">
      <c r="I19">
        <v>8</v>
      </c>
      <c r="J19" s="14">
        <f>'Performance evolution'!P19</f>
        <v>0.45</v>
      </c>
      <c r="K19" s="25">
        <f>'Performance evolution'!O19</f>
        <v>0.37538421798163596</v>
      </c>
      <c r="L19" s="15">
        <f t="shared" si="3"/>
        <v>78149.241612369078</v>
      </c>
      <c r="M19" s="15">
        <f t="shared" si="3"/>
        <v>16350.758387630933</v>
      </c>
      <c r="N19" s="31">
        <f t="shared" si="0"/>
        <v>52.228998017658803</v>
      </c>
      <c r="O19" s="31">
        <f t="shared" si="0"/>
        <v>16.673072895301502</v>
      </c>
      <c r="P19" s="30">
        <f t="shared" si="1"/>
        <v>0.75801782625135372</v>
      </c>
      <c r="Q19" s="30">
        <f t="shared" si="1"/>
        <v>0.24198217374864617</v>
      </c>
      <c r="R19" s="4">
        <f t="shared" si="2"/>
        <v>12535.719801631762</v>
      </c>
      <c r="S19" s="4">
        <f t="shared" si="2"/>
        <v>4001.7801983682361</v>
      </c>
    </row>
    <row r="20" spans="9:19" x14ac:dyDescent="0.3">
      <c r="I20">
        <v>8.5</v>
      </c>
      <c r="J20" s="14">
        <f>'Performance evolution'!P20</f>
        <v>0.45</v>
      </c>
      <c r="K20" s="25">
        <f>'Performance evolution'!O20</f>
        <v>0.38507621050854096</v>
      </c>
      <c r="L20" s="15">
        <f t="shared" si="3"/>
        <v>77008.844131836246</v>
      </c>
      <c r="M20" s="15">
        <f t="shared" si="3"/>
        <v>17491.155868163754</v>
      </c>
      <c r="N20" s="31">
        <f t="shared" si="0"/>
        <v>51.956942815765409</v>
      </c>
      <c r="O20" s="31">
        <f t="shared" si="0"/>
        <v>18.503670549461731</v>
      </c>
      <c r="P20" s="30">
        <f t="shared" si="1"/>
        <v>0.73738987406269951</v>
      </c>
      <c r="Q20" s="30">
        <f t="shared" si="1"/>
        <v>0.26261012593730038</v>
      </c>
      <c r="R20" s="4">
        <f t="shared" si="2"/>
        <v>12194.585042311894</v>
      </c>
      <c r="S20" s="4">
        <f t="shared" si="2"/>
        <v>4342.9149576881046</v>
      </c>
    </row>
    <row r="21" spans="9:19" x14ac:dyDescent="0.3">
      <c r="I21">
        <v>9</v>
      </c>
      <c r="J21" s="14">
        <f>'Performance evolution'!P21</f>
        <v>0.45</v>
      </c>
      <c r="K21" s="25">
        <f>'Performance evolution'!O21</f>
        <v>0.39745978088552425</v>
      </c>
      <c r="L21" s="15">
        <f t="shared" ref="L21:M30" si="4">L20-($F$2*$F$3*$F$4*($F$5/2))*L20/SUM($L20:$M20)+R20</f>
        <v>75726.881451076799</v>
      </c>
      <c r="M21" s="15">
        <f t="shared" si="4"/>
        <v>18773.118548923201</v>
      </c>
      <c r="N21" s="31">
        <f t="shared" si="0"/>
        <v>51.647564922791645</v>
      </c>
      <c r="O21" s="31">
        <f t="shared" si="0"/>
        <v>20.942532846969659</v>
      </c>
      <c r="P21" s="30">
        <f t="shared" si="1"/>
        <v>0.71149600991867457</v>
      </c>
      <c r="Q21" s="30">
        <f t="shared" si="1"/>
        <v>0.28850399008132543</v>
      </c>
      <c r="R21" s="4">
        <f t="shared" si="2"/>
        <v>11766.365264030081</v>
      </c>
      <c r="S21" s="4">
        <f t="shared" si="2"/>
        <v>4771.1347359699193</v>
      </c>
    </row>
    <row r="22" spans="9:19" x14ac:dyDescent="0.3">
      <c r="I22">
        <v>9.5</v>
      </c>
      <c r="J22" s="14">
        <f>'Performance evolution'!P22</f>
        <v>0.45</v>
      </c>
      <c r="K22" s="25">
        <f>'Performance evolution'!O22</f>
        <v>0.41287262138103514</v>
      </c>
      <c r="L22" s="15">
        <f t="shared" si="4"/>
        <v>74241.042461168443</v>
      </c>
      <c r="M22" s="15">
        <f t="shared" si="4"/>
        <v>20258.957538831561</v>
      </c>
      <c r="N22" s="31">
        <f t="shared" si="0"/>
        <v>51.284144379354522</v>
      </c>
      <c r="O22" s="31">
        <f t="shared" si="0"/>
        <v>24.209916615769316</v>
      </c>
      <c r="P22" s="30">
        <f t="shared" si="1"/>
        <v>0.6793136268383676</v>
      </c>
      <c r="Q22" s="30">
        <f t="shared" si="1"/>
        <v>0.32068637316163229</v>
      </c>
      <c r="R22" s="4">
        <f t="shared" si="2"/>
        <v>11234.149103839503</v>
      </c>
      <c r="S22" s="4">
        <f t="shared" si="2"/>
        <v>5303.3508961604939</v>
      </c>
    </row>
    <row r="23" spans="9:19" x14ac:dyDescent="0.3">
      <c r="I23">
        <v>10</v>
      </c>
      <c r="J23" s="14">
        <f>'Performance evolution'!P23</f>
        <v>0.45</v>
      </c>
      <c r="K23" s="25">
        <f>'Performance evolution'!O23</f>
        <v>0.43157823334998568</v>
      </c>
      <c r="L23" s="15">
        <f t="shared" si="4"/>
        <v>72483.009134303473</v>
      </c>
      <c r="M23" s="15">
        <f t="shared" si="4"/>
        <v>22016.990865696531</v>
      </c>
      <c r="N23" s="31">
        <f t="shared" si="0"/>
        <v>50.847200847775433</v>
      </c>
      <c r="O23" s="31">
        <f t="shared" si="0"/>
        <v>28.591773821258322</v>
      </c>
      <c r="P23" s="30">
        <f t="shared" si="1"/>
        <v>0.64007876561372923</v>
      </c>
      <c r="Q23" s="30">
        <f t="shared" si="1"/>
        <v>0.35992123438627072</v>
      </c>
      <c r="R23" s="4">
        <f t="shared" si="2"/>
        <v>10585.302586337048</v>
      </c>
      <c r="S23" s="4">
        <f t="shared" si="2"/>
        <v>5952.1974136629524</v>
      </c>
    </row>
    <row r="24" spans="9:19" x14ac:dyDescent="0.3">
      <c r="I24">
        <v>10.5</v>
      </c>
      <c r="J24" s="14">
        <f>'Performance evolution'!P24</f>
        <v>0.45</v>
      </c>
      <c r="K24" s="25">
        <f>'Performance evolution'!O24</f>
        <v>0.45371587937809404</v>
      </c>
      <c r="L24" s="15">
        <f t="shared" si="4"/>
        <v>70383.785122137415</v>
      </c>
      <c r="M24" s="15">
        <f t="shared" si="4"/>
        <v>24116.214877862592</v>
      </c>
      <c r="N24" s="31">
        <f t="shared" si="0"/>
        <v>50.315176420885216</v>
      </c>
      <c r="O24" s="31">
        <f t="shared" si="0"/>
        <v>34.447997578823589</v>
      </c>
      <c r="P24" s="30">
        <f t="shared" si="1"/>
        <v>0.59359712533957332</v>
      </c>
      <c r="Q24" s="30">
        <f t="shared" si="1"/>
        <v>0.40640287466042657</v>
      </c>
      <c r="R24" s="4">
        <f t="shared" si="2"/>
        <v>9816.6124603031931</v>
      </c>
      <c r="S24" s="4">
        <f t="shared" si="2"/>
        <v>6720.8875396968042</v>
      </c>
    </row>
    <row r="25" spans="9:19" x14ac:dyDescent="0.3">
      <c r="I25">
        <v>11</v>
      </c>
      <c r="J25" s="14">
        <f>'Performance evolution'!P25</f>
        <v>0.45</v>
      </c>
      <c r="K25" s="25">
        <f>'Performance evolution'!O25</f>
        <v>0.47922853631479712</v>
      </c>
      <c r="L25" s="15">
        <f t="shared" si="4"/>
        <v>67883.235186066566</v>
      </c>
      <c r="M25" s="15">
        <f t="shared" si="4"/>
        <v>26616.764813933441</v>
      </c>
      <c r="N25" s="31">
        <f t="shared" si="0"/>
        <v>49.666078225643247</v>
      </c>
      <c r="O25" s="31">
        <f t="shared" si="0"/>
        <v>42.202877830406983</v>
      </c>
      <c r="P25" s="30">
        <f t="shared" si="1"/>
        <v>0.54061872865238014</v>
      </c>
      <c r="Q25" s="30">
        <f t="shared" si="1"/>
        <v>0.45938127134761997</v>
      </c>
      <c r="R25" s="4">
        <f t="shared" si="2"/>
        <v>8940.4822250887373</v>
      </c>
      <c r="S25" s="4">
        <f t="shared" si="2"/>
        <v>7597.0177749112654</v>
      </c>
    </row>
    <row r="26" spans="9:19" x14ac:dyDescent="0.3">
      <c r="I26">
        <v>11.5</v>
      </c>
      <c r="J26" s="14">
        <f>'Performance evolution'!P26</f>
        <v>0.45</v>
      </c>
      <c r="K26" s="25">
        <f>'Performance evolution'!O26</f>
        <v>0.50776918399768733</v>
      </c>
      <c r="L26" s="15">
        <f t="shared" si="4"/>
        <v>64944.151253593656</v>
      </c>
      <c r="M26" s="15">
        <f t="shared" si="4"/>
        <v>29555.848746406355</v>
      </c>
      <c r="N26" s="31">
        <f t="shared" si="0"/>
        <v>48.880424246992838</v>
      </c>
      <c r="O26" s="31">
        <f t="shared" si="0"/>
        <v>52.297286353322988</v>
      </c>
      <c r="P26" s="30">
        <f t="shared" si="1"/>
        <v>0.48311455118890834</v>
      </c>
      <c r="Q26" s="30">
        <f t="shared" si="1"/>
        <v>0.51688544881109155</v>
      </c>
      <c r="R26" s="4">
        <f t="shared" si="2"/>
        <v>7989.5068902865714</v>
      </c>
      <c r="S26" s="4">
        <f t="shared" si="2"/>
        <v>8547.9931097134267</v>
      </c>
    </row>
    <row r="27" spans="9:19" x14ac:dyDescent="0.3">
      <c r="I27">
        <v>12</v>
      </c>
      <c r="J27" s="14">
        <f>'Performance evolution'!P27</f>
        <v>0.45</v>
      </c>
      <c r="K27" s="25">
        <f>'Performance evolution'!O27</f>
        <v>0.53859952516181597</v>
      </c>
      <c r="L27" s="15">
        <f t="shared" si="4"/>
        <v>61568.431674501335</v>
      </c>
      <c r="M27" s="15">
        <f t="shared" si="4"/>
        <v>32931.568325498672</v>
      </c>
      <c r="N27" s="31">
        <f t="shared" si="0"/>
        <v>47.945381624190482</v>
      </c>
      <c r="O27" s="31">
        <f t="shared" si="0"/>
        <v>65.077936092570724</v>
      </c>
      <c r="P27" s="30">
        <f t="shared" si="1"/>
        <v>0.42420787668207205</v>
      </c>
      <c r="Q27" s="30">
        <f t="shared" si="1"/>
        <v>0.57579212331792806</v>
      </c>
      <c r="R27" s="4">
        <f t="shared" si="2"/>
        <v>7015.3377606297663</v>
      </c>
      <c r="S27" s="4">
        <f t="shared" si="2"/>
        <v>9522.1622393702346</v>
      </c>
    </row>
    <row r="28" spans="9:19" x14ac:dyDescent="0.3">
      <c r="I28">
        <v>12.5</v>
      </c>
      <c r="J28" s="14">
        <f>'Performance evolution'!P28</f>
        <v>0.45</v>
      </c>
      <c r="K28" s="25">
        <f>'Performance evolution'!O28</f>
        <v>0.57051742472038192</v>
      </c>
      <c r="L28" s="15">
        <f t="shared" si="4"/>
        <v>57809.293892093367</v>
      </c>
      <c r="M28" s="15">
        <f t="shared" si="4"/>
        <v>36690.706107906641</v>
      </c>
      <c r="N28" s="31">
        <f t="shared" si="0"/>
        <v>46.859133517438949</v>
      </c>
      <c r="O28" s="31">
        <f t="shared" si="0"/>
        <v>80.612227950967025</v>
      </c>
      <c r="P28" s="30">
        <f t="shared" si="1"/>
        <v>0.3676051858052295</v>
      </c>
      <c r="Q28" s="30">
        <f t="shared" si="1"/>
        <v>0.6323948141947705</v>
      </c>
      <c r="R28" s="4">
        <f t="shared" si="2"/>
        <v>6079.2707602539831</v>
      </c>
      <c r="S28" s="4">
        <f t="shared" si="2"/>
        <v>10458.229239746017</v>
      </c>
    </row>
    <row r="29" spans="9:19" x14ac:dyDescent="0.3">
      <c r="I29">
        <v>13</v>
      </c>
      <c r="J29" s="14">
        <f>'Performance evolution'!P29</f>
        <v>0.45</v>
      </c>
      <c r="K29" s="25">
        <f>'Performance evolution'!O29</f>
        <v>0.6018736156436042</v>
      </c>
      <c r="L29" s="15">
        <f t="shared" si="4"/>
        <v>53771.938221231008</v>
      </c>
      <c r="M29" s="15">
        <f t="shared" si="4"/>
        <v>40728.061778768999</v>
      </c>
      <c r="N29" s="31">
        <f t="shared" si="0"/>
        <v>45.633752208028525</v>
      </c>
      <c r="O29" s="31">
        <f t="shared" si="0"/>
        <v>98.464476682506984</v>
      </c>
      <c r="P29" s="30">
        <f t="shared" si="1"/>
        <v>0.31668503186596619</v>
      </c>
      <c r="Q29" s="30">
        <f t="shared" si="1"/>
        <v>0.68331496813403392</v>
      </c>
      <c r="R29" s="4">
        <f t="shared" si="2"/>
        <v>5237.1787144834161</v>
      </c>
      <c r="S29" s="4">
        <f t="shared" si="2"/>
        <v>11300.321285516586</v>
      </c>
    </row>
    <row r="30" spans="9:19" x14ac:dyDescent="0.3">
      <c r="I30">
        <v>13.5</v>
      </c>
      <c r="J30" s="14">
        <f>'Performance evolution'!P30</f>
        <v>0.45</v>
      </c>
      <c r="K30" s="25">
        <f>'Performance evolution'!O30</f>
        <v>0.63074450222956568</v>
      </c>
      <c r="L30" s="15">
        <f t="shared" si="4"/>
        <v>49599.027746998996</v>
      </c>
      <c r="M30" s="15">
        <f t="shared" si="4"/>
        <v>44900.972253001011</v>
      </c>
      <c r="N30" s="31">
        <f t="shared" si="0"/>
        <v>44.295029187612734</v>
      </c>
      <c r="O30" s="31">
        <f t="shared" si="0"/>
        <v>117.54786478102511</v>
      </c>
      <c r="P30" s="30">
        <f t="shared" si="1"/>
        <v>0.27369152949153452</v>
      </c>
      <c r="Q30" s="30">
        <f t="shared" si="1"/>
        <v>0.72630847050846559</v>
      </c>
      <c r="R30" s="4">
        <f t="shared" si="2"/>
        <v>4526.1736689662521</v>
      </c>
      <c r="S30" s="4">
        <f t="shared" si="2"/>
        <v>12011.32633103375</v>
      </c>
    </row>
    <row r="31" spans="9:19" x14ac:dyDescent="0.3">
      <c r="I31">
        <v>14</v>
      </c>
      <c r="J31" s="14">
        <f>'Performance evolution'!P31</f>
        <v>0.45</v>
      </c>
      <c r="K31" s="25">
        <f>'Performance evolution'!O31</f>
        <v>0.65528661742566952</v>
      </c>
      <c r="L31" s="15">
        <f>L30-($F$2*$F$3*$F$4*($F$5/2))*L30/SUM($L30:$M30)+R30</f>
        <v>45445.371560240426</v>
      </c>
      <c r="M31" s="15">
        <f>M30-($F$2*$F$3*$F$4*($F$5/2))*M30/SUM($L30:$M30)+S30</f>
        <v>49054.628439759581</v>
      </c>
      <c r="N31" s="31">
        <f t="shared" si="0"/>
        <v>42.879048375008956</v>
      </c>
      <c r="O31" s="31">
        <f t="shared" si="0"/>
        <v>136.21882111024854</v>
      </c>
      <c r="P31" s="30">
        <f t="shared" si="1"/>
        <v>0.23941685346814559</v>
      </c>
      <c r="Q31" s="30">
        <f t="shared" si="1"/>
        <v>0.76058314653185444</v>
      </c>
      <c r="R31" s="4">
        <f t="shared" si="2"/>
        <v>3959.3562142294577</v>
      </c>
      <c r="S31" s="4">
        <f t="shared" si="2"/>
        <v>12578.143785770542</v>
      </c>
    </row>
    <row r="32" spans="9:19" x14ac:dyDescent="0.3">
      <c r="I32">
        <v>14.5</v>
      </c>
      <c r="J32" s="14">
        <f>'Performance evolution'!P32</f>
        <v>0.45</v>
      </c>
      <c r="K32" s="25">
        <f>'Performance evolution'!O32</f>
        <v>0.67419874735401064</v>
      </c>
      <c r="L32" s="15">
        <f t="shared" ref="L32:M42" si="5">L31-($F$2*$F$3*$F$4*($F$5/2))*L31/SUM($L31:$M31)+R31</f>
        <v>41451.787751427808</v>
      </c>
      <c r="M32" s="15">
        <f t="shared" si="5"/>
        <v>53048.212248572192</v>
      </c>
      <c r="N32" s="31">
        <f t="shared" si="0"/>
        <v>41.426804513085067</v>
      </c>
      <c r="O32" s="31">
        <f t="shared" si="0"/>
        <v>152.70386204044522</v>
      </c>
      <c r="P32" s="30">
        <f t="shared" si="1"/>
        <v>0.21339649859833912</v>
      </c>
      <c r="Q32" s="30">
        <f t="shared" si="1"/>
        <v>0.7866035014016608</v>
      </c>
      <c r="R32" s="4">
        <f t="shared" si="2"/>
        <v>3529.0445955700334</v>
      </c>
      <c r="S32" s="4">
        <f t="shared" si="2"/>
        <v>13008.455404429966</v>
      </c>
    </row>
    <row r="33" spans="9:19" x14ac:dyDescent="0.3">
      <c r="I33">
        <v>15</v>
      </c>
      <c r="J33" s="14">
        <f>'Performance evolution'!P33</f>
        <v>0.45</v>
      </c>
      <c r="K33" s="25">
        <f>'Performance evolution'!O33</f>
        <v>0.68710759173267699</v>
      </c>
      <c r="L33" s="15">
        <f t="shared" si="5"/>
        <v>37726.76949049798</v>
      </c>
      <c r="M33" s="15">
        <f t="shared" si="5"/>
        <v>56773.23050950202</v>
      </c>
      <c r="N33" s="31">
        <f t="shared" si="0"/>
        <v>39.978656960848241</v>
      </c>
      <c r="O33" s="31">
        <f t="shared" si="0"/>
        <v>165.71561231077317</v>
      </c>
      <c r="P33" s="30">
        <f t="shared" si="1"/>
        <v>0.19435960516749259</v>
      </c>
      <c r="Q33" s="30">
        <f t="shared" si="1"/>
        <v>0.80564039483250738</v>
      </c>
      <c r="R33" s="4">
        <f t="shared" si="2"/>
        <v>3214.2219704574086</v>
      </c>
      <c r="S33" s="4">
        <f t="shared" si="2"/>
        <v>13323.278029542591</v>
      </c>
    </row>
    <row r="34" spans="9:19" x14ac:dyDescent="0.3">
      <c r="I34">
        <v>15.5</v>
      </c>
      <c r="J34" s="14">
        <f>'Performance evolution'!P34</f>
        <v>0.45</v>
      </c>
      <c r="K34" s="25">
        <f>'Performance evolution'!O34</f>
        <v>0.69466920313602332</v>
      </c>
      <c r="L34" s="15">
        <f t="shared" si="5"/>
        <v>34338.80680011824</v>
      </c>
      <c r="M34" s="15">
        <f t="shared" si="5"/>
        <v>60161.19319988176</v>
      </c>
      <c r="N34" s="31">
        <f t="shared" si="0"/>
        <v>38.569806479581686</v>
      </c>
      <c r="O34" s="31">
        <f t="shared" si="0"/>
        <v>174.90300953743716</v>
      </c>
      <c r="P34" s="30">
        <f t="shared" si="1"/>
        <v>0.18067783617239003</v>
      </c>
      <c r="Q34" s="30">
        <f t="shared" si="1"/>
        <v>0.81932216382761003</v>
      </c>
      <c r="R34" s="4">
        <f t="shared" si="2"/>
        <v>2987.9597157009002</v>
      </c>
      <c r="S34" s="4">
        <f t="shared" si="2"/>
        <v>13549.540284299101</v>
      </c>
    </row>
    <row r="35" spans="9:19" x14ac:dyDescent="0.3">
      <c r="I35">
        <v>16</v>
      </c>
      <c r="J35" s="14">
        <f>'Performance evolution'!P35</f>
        <v>0.45</v>
      </c>
      <c r="K35" s="25">
        <f>'Performance evolution'!O35</f>
        <v>0.69829669236897796</v>
      </c>
      <c r="L35" s="15">
        <f t="shared" si="5"/>
        <v>31317.475325798448</v>
      </c>
      <c r="M35" s="15">
        <f t="shared" si="5"/>
        <v>63182.524674201559</v>
      </c>
      <c r="N35" s="31">
        <f t="shared" si="0"/>
        <v>37.227198165398413</v>
      </c>
      <c r="O35" s="31">
        <f t="shared" si="0"/>
        <v>180.84268377586162</v>
      </c>
      <c r="P35" s="30">
        <f t="shared" si="1"/>
        <v>0.17071224065424148</v>
      </c>
      <c r="Q35" s="30">
        <f t="shared" si="1"/>
        <v>0.82928775934575849</v>
      </c>
      <c r="R35" s="4">
        <f t="shared" si="2"/>
        <v>2823.1536798195184</v>
      </c>
      <c r="S35" s="4">
        <f t="shared" si="2"/>
        <v>13714.346320180481</v>
      </c>
    </row>
    <row r="36" spans="9:19" x14ac:dyDescent="0.3">
      <c r="I36">
        <v>16.5</v>
      </c>
      <c r="J36" s="14">
        <f>'Performance evolution'!P36</f>
        <v>0.45</v>
      </c>
      <c r="K36" s="25">
        <f>'Performance evolution'!O36</f>
        <v>0.69962173482616641</v>
      </c>
      <c r="L36" s="15">
        <f t="shared" si="5"/>
        <v>28660.070823603241</v>
      </c>
      <c r="M36" s="15">
        <f t="shared" si="5"/>
        <v>65839.929176396763</v>
      </c>
      <c r="N36" s="31">
        <f t="shared" si="0"/>
        <v>35.967987612413943</v>
      </c>
      <c r="O36" s="31">
        <f t="shared" si="0"/>
        <v>184.60076423939819</v>
      </c>
      <c r="P36" s="30">
        <f t="shared" si="1"/>
        <v>0.16306928026041889</v>
      </c>
      <c r="Q36" s="30">
        <f t="shared" si="1"/>
        <v>0.83693071973958111</v>
      </c>
      <c r="R36" s="4">
        <f t="shared" si="2"/>
        <v>2696.7582223066775</v>
      </c>
      <c r="S36" s="4">
        <f t="shared" si="2"/>
        <v>13840.741777693323</v>
      </c>
    </row>
    <row r="37" spans="9:19" x14ac:dyDescent="0.3">
      <c r="I37">
        <v>17</v>
      </c>
      <c r="J37" s="14">
        <f>'Performance evolution'!P37</f>
        <v>0.45</v>
      </c>
      <c r="K37" s="25">
        <f>'Performance evolution'!O37</f>
        <v>0.69995041233980582</v>
      </c>
      <c r="L37" s="15">
        <f t="shared" si="5"/>
        <v>26341.316651779351</v>
      </c>
      <c r="M37" s="15">
        <f t="shared" si="5"/>
        <v>68158.683348220657</v>
      </c>
      <c r="N37" s="31">
        <f t="shared" si="0"/>
        <v>34.799831967156507</v>
      </c>
      <c r="O37" s="31">
        <f t="shared" si="0"/>
        <v>187.17865810214843</v>
      </c>
      <c r="P37" s="30">
        <f t="shared" si="1"/>
        <v>0.15677118966027515</v>
      </c>
      <c r="Q37" s="30">
        <f t="shared" si="1"/>
        <v>0.84322881033972485</v>
      </c>
      <c r="R37" s="4">
        <f t="shared" si="2"/>
        <v>2592.6035490068002</v>
      </c>
      <c r="S37" s="4">
        <f t="shared" si="2"/>
        <v>13944.896450993199</v>
      </c>
    </row>
    <row r="38" spans="9:19" x14ac:dyDescent="0.3">
      <c r="I38">
        <v>17.5</v>
      </c>
      <c r="J38" s="14">
        <f>'Performance evolution'!P38</f>
        <v>0.45</v>
      </c>
      <c r="K38" s="25">
        <f>'Performance evolution'!O38</f>
        <v>0.69999696762051866</v>
      </c>
      <c r="L38" s="15">
        <f t="shared" si="5"/>
        <v>24324.189786724764</v>
      </c>
      <c r="M38" s="15">
        <f t="shared" si="5"/>
        <v>70175.810213275239</v>
      </c>
      <c r="N38" s="31">
        <f t="shared" si="0"/>
        <v>33.723081586367762</v>
      </c>
      <c r="O38" s="31">
        <f t="shared" si="0"/>
        <v>189.18613513115446</v>
      </c>
      <c r="P38" s="30">
        <f t="shared" si="1"/>
        <v>0.15128616969258271</v>
      </c>
      <c r="Q38" s="30">
        <f t="shared" si="1"/>
        <v>0.84871383030741732</v>
      </c>
      <c r="R38" s="4">
        <f t="shared" si="2"/>
        <v>2501.8950312910865</v>
      </c>
      <c r="S38" s="4">
        <f t="shared" si="2"/>
        <v>14035.604968708914</v>
      </c>
    </row>
    <row r="39" spans="9:19" x14ac:dyDescent="0.3">
      <c r="I39">
        <v>18</v>
      </c>
      <c r="J39" s="14">
        <f>'Performance evolution'!P39</f>
        <v>0.45</v>
      </c>
      <c r="K39" s="25">
        <f>'Performance evolution'!O39</f>
        <v>0.69999993446930997</v>
      </c>
      <c r="L39" s="15">
        <f t="shared" si="5"/>
        <v>22569.351605339016</v>
      </c>
      <c r="M39" s="15">
        <f t="shared" si="5"/>
        <v>71930.648394660981</v>
      </c>
      <c r="N39" s="31">
        <f t="shared" si="0"/>
        <v>32.734020567185539</v>
      </c>
      <c r="O39" s="31">
        <f t="shared" si="0"/>
        <v>190.86910787966781</v>
      </c>
      <c r="P39" s="30">
        <f t="shared" si="1"/>
        <v>0.14639339259050599</v>
      </c>
      <c r="Q39" s="30">
        <f t="shared" si="1"/>
        <v>0.85360660740949401</v>
      </c>
      <c r="R39" s="4">
        <f t="shared" si="2"/>
        <v>2420.9807299654926</v>
      </c>
      <c r="S39" s="4">
        <f t="shared" si="2"/>
        <v>14116.519270034507</v>
      </c>
    </row>
    <row r="40" spans="9:19" x14ac:dyDescent="0.3">
      <c r="I40">
        <v>18.5</v>
      </c>
      <c r="J40" s="14">
        <f>'Performance evolution'!P40</f>
        <v>0.45</v>
      </c>
      <c r="K40" s="25">
        <f>'Performance evolution'!O40</f>
        <v>0.69999999958291803</v>
      </c>
      <c r="L40" s="15">
        <f t="shared" si="5"/>
        <v>21040.695804370182</v>
      </c>
      <c r="M40" s="15">
        <f t="shared" si="5"/>
        <v>73459.304195629811</v>
      </c>
      <c r="N40" s="31">
        <f t="shared" si="0"/>
        <v>31.827507799637498</v>
      </c>
      <c r="O40" s="31">
        <f t="shared" si="0"/>
        <v>192.30884035684619</v>
      </c>
      <c r="P40" s="30">
        <f t="shared" si="1"/>
        <v>0.14200065300170195</v>
      </c>
      <c r="Q40" s="30">
        <f t="shared" si="1"/>
        <v>0.85799934699829805</v>
      </c>
      <c r="R40" s="4">
        <f t="shared" si="2"/>
        <v>2348.335799015646</v>
      </c>
      <c r="S40" s="4">
        <f t="shared" si="2"/>
        <v>14189.164200984354</v>
      </c>
    </row>
    <row r="41" spans="9:19" x14ac:dyDescent="0.3">
      <c r="I41">
        <v>19</v>
      </c>
      <c r="J41" s="14">
        <f>'Performance evolution'!P41</f>
        <v>0.45</v>
      </c>
      <c r="K41" s="25">
        <f>'Performance evolution'!O41</f>
        <v>0.69999999999914364</v>
      </c>
      <c r="L41" s="15">
        <f t="shared" si="5"/>
        <v>19706.909837621046</v>
      </c>
      <c r="M41" s="15">
        <f t="shared" si="5"/>
        <v>74793.09016237894</v>
      </c>
      <c r="N41" s="31">
        <f t="shared" si="0"/>
        <v>30.998160004960315</v>
      </c>
      <c r="O41" s="31">
        <f t="shared" si="0"/>
        <v>193.54717943782083</v>
      </c>
      <c r="P41" s="30">
        <f t="shared" si="1"/>
        <v>0.13804855661615412</v>
      </c>
      <c r="Q41" s="30">
        <f t="shared" si="1"/>
        <v>0.86195144338384588</v>
      </c>
      <c r="R41" s="4">
        <f t="shared" si="2"/>
        <v>2282.9780050396489</v>
      </c>
      <c r="S41" s="4">
        <f t="shared" si="2"/>
        <v>14254.521994960351</v>
      </c>
    </row>
    <row r="42" spans="9:19" x14ac:dyDescent="0.3">
      <c r="I42">
        <v>19.5</v>
      </c>
      <c r="J42" s="14">
        <f>'Performance evolution'!P42</f>
        <v>0.45</v>
      </c>
      <c r="K42" s="25">
        <f>'Performance evolution'!O42</f>
        <v>0.69999999999999918</v>
      </c>
      <c r="L42" s="15">
        <f t="shared" si="5"/>
        <v>18541.178621077011</v>
      </c>
      <c r="M42" s="15">
        <f t="shared" si="5"/>
        <v>75958.821378922978</v>
      </c>
      <c r="N42" s="31">
        <f t="shared" si="0"/>
        <v>30.240647315202139</v>
      </c>
      <c r="O42" s="31">
        <f t="shared" si="0"/>
        <v>194.61630786466318</v>
      </c>
      <c r="P42" s="30">
        <f t="shared" si="1"/>
        <v>0.1344883785827854</v>
      </c>
      <c r="Q42" s="30">
        <f t="shared" si="1"/>
        <v>0.86551162141721449</v>
      </c>
      <c r="R42" s="4">
        <f t="shared" si="2"/>
        <v>2224.1015608128137</v>
      </c>
      <c r="S42" s="4">
        <f t="shared" si="2"/>
        <v>14313.398439187185</v>
      </c>
    </row>
    <row r="43" spans="9:19" x14ac:dyDescent="0.3">
      <c r="I43" s="8">
        <v>20</v>
      </c>
      <c r="J43" s="22">
        <f>'Performance evolution'!P43</f>
        <v>0.45</v>
      </c>
      <c r="K43" s="26">
        <f>'Performance evolution'!O43</f>
        <v>0.7</v>
      </c>
      <c r="L43" s="23">
        <f>L42-($F$2*$F$3*$F$4*($F$5/2))*L42/SUM($L42:$M42)+R42</f>
        <v>17520.573923201347</v>
      </c>
      <c r="M43" s="23">
        <f>M42-($F$2*$F$3*$F$4*($F$5/2))*M42/SUM($L42:$M42)+S42</f>
        <v>76979.426076798642</v>
      </c>
      <c r="N43" s="32">
        <f t="shared" si="0"/>
        <v>29.54977317715084</v>
      </c>
      <c r="O43" s="32">
        <f t="shared" si="0"/>
        <v>195.5425057038</v>
      </c>
      <c r="P43" s="33">
        <f t="shared" si="1"/>
        <v>0.13127848420238097</v>
      </c>
      <c r="Q43" s="33">
        <f t="shared" si="1"/>
        <v>0.86872151579761892</v>
      </c>
      <c r="R43" s="24">
        <f t="shared" si="2"/>
        <v>2171.0179324968753</v>
      </c>
      <c r="S43" s="24">
        <f t="shared" si="2"/>
        <v>14366.482067503122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7B1D3-5237-442B-8159-AEEE8444EDA4}">
  <dimension ref="B2:S44"/>
  <sheetViews>
    <sheetView zoomScale="72" zoomScaleNormal="80" workbookViewId="0">
      <selection activeCell="G14" sqref="G14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0.34</v>
      </c>
      <c r="I3">
        <v>0</v>
      </c>
      <c r="J3" s="14">
        <f>'Performance evolution'!L3</f>
        <v>1.5</v>
      </c>
      <c r="K3" s="25">
        <f>'Performance evolution'!K3</f>
        <v>1.2</v>
      </c>
      <c r="L3" s="15">
        <f>F2*F3*F4-M3</f>
        <v>67864</v>
      </c>
      <c r="M3" s="29">
        <f>F2*F3*F4*0.002</f>
        <v>136</v>
      </c>
      <c r="N3" s="31">
        <f>IF($F$6=1,J3^$F$7*LOG(L3)^$F$8,EXP(J3*$F$7+LOG(L3)*$F$8))</f>
        <v>1839.2969597223359</v>
      </c>
      <c r="O3" s="31">
        <f>IF($F$6=1,K3^$F$7*LOG(M3)^$F$8,EXP(K3*$F$7+LOG(M3)*$F$8))</f>
        <v>35.805192034782181</v>
      </c>
      <c r="P3" s="30">
        <f>N3/SUM($N3:$O3)</f>
        <v>0.98090493789832744</v>
      </c>
      <c r="Q3" s="30">
        <f>O3/SUM($N3:$O3)</f>
        <v>1.9095062101672649E-2</v>
      </c>
      <c r="R3" s="4">
        <f>$F$2*$F$3*$F$4*($F$5/2)*P3</f>
        <v>11672.768760990097</v>
      </c>
      <c r="S3" s="4">
        <f>$F$2*$F$3*$F$4*($F$5/2)*Q3</f>
        <v>227.23123900990453</v>
      </c>
    </row>
    <row r="4" spans="2:19" x14ac:dyDescent="0.3">
      <c r="B4" t="s">
        <v>29</v>
      </c>
      <c r="F4" s="17">
        <f>'Total market'!E5</f>
        <v>0.2</v>
      </c>
      <c r="I4">
        <v>0.5</v>
      </c>
      <c r="J4" s="14">
        <f>'Performance evolution'!L4</f>
        <v>1.5</v>
      </c>
      <c r="K4" s="25">
        <f>'Performance evolution'!K4</f>
        <v>1.2291086568948935</v>
      </c>
      <c r="L4" s="15">
        <f>L3-($F$2*$F$3*$F$4*($F$5/2))*L3/SUM($L3:$M3)+R3</f>
        <v>67660.568760990107</v>
      </c>
      <c r="M4" s="15">
        <f>M3-($F$2*$F$3*$F$4*($F$5/2))*M3/SUM($L3:$M3)+S3</f>
        <v>339.43123900990452</v>
      </c>
      <c r="N4" s="31">
        <f t="shared" ref="N4:O43" si="0">IF($F$6=1,J4^$F$7*LOG(L4)^$F$8,EXP(J4*$F$7+LOG(L4)*$F$8))</f>
        <v>1837.312438378088</v>
      </c>
      <c r="O4" s="31">
        <f t="shared" si="0"/>
        <v>76.167386954746206</v>
      </c>
      <c r="P4" s="30">
        <f t="shared" ref="P4:Q43" si="1">N4/SUM($N4:$O4)</f>
        <v>0.96019430884697332</v>
      </c>
      <c r="Q4" s="30">
        <f t="shared" si="1"/>
        <v>3.9805691153026665E-2</v>
      </c>
      <c r="R4" s="4">
        <f t="shared" ref="R4:S43" si="2">$F$2*$F$3*$F$4*($F$5/2)*P4</f>
        <v>11426.312275278982</v>
      </c>
      <c r="S4" s="4">
        <f t="shared" si="2"/>
        <v>473.68772472101733</v>
      </c>
    </row>
    <row r="5" spans="2:19" x14ac:dyDescent="0.3">
      <c r="B5" t="s">
        <v>40</v>
      </c>
      <c r="F5" s="17">
        <v>0.35</v>
      </c>
      <c r="I5">
        <v>1</v>
      </c>
      <c r="J5" s="14">
        <f>'Performance evolution'!L5</f>
        <v>1.5</v>
      </c>
      <c r="K5" s="25">
        <f>'Performance evolution'!K5</f>
        <v>1.264378998950225</v>
      </c>
      <c r="L5" s="15">
        <f t="shared" ref="L5:M20" si="3">L4-($F$2*$F$3*$F$4*($F$5/2))*L4/SUM($L4:$M4)+R4</f>
        <v>67246.281503095815</v>
      </c>
      <c r="M5" s="15">
        <f t="shared" si="3"/>
        <v>753.71849690418856</v>
      </c>
      <c r="N5" s="31">
        <f t="shared" si="0"/>
        <v>1833.2574539392367</v>
      </c>
      <c r="O5" s="31">
        <f t="shared" si="0"/>
        <v>138.52162136424656</v>
      </c>
      <c r="P5" s="30">
        <f t="shared" si="1"/>
        <v>0.92974789970173188</v>
      </c>
      <c r="Q5" s="30">
        <f t="shared" si="1"/>
        <v>7.0252100298268061E-2</v>
      </c>
      <c r="R5" s="4">
        <f t="shared" si="2"/>
        <v>11064.000006450609</v>
      </c>
      <c r="S5" s="4">
        <f t="shared" si="2"/>
        <v>835.99999354938996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evolution'!L6</f>
        <v>1.5</v>
      </c>
      <c r="K6" s="25">
        <f>'Performance evolution'!K6</f>
        <v>1.3078336144367058</v>
      </c>
      <c r="L6" s="15">
        <f t="shared" si="3"/>
        <v>66542.182246504657</v>
      </c>
      <c r="M6" s="15">
        <f t="shared" si="3"/>
        <v>1457.8177534953456</v>
      </c>
      <c r="N6" s="31">
        <f t="shared" si="0"/>
        <v>1826.3237917596905</v>
      </c>
      <c r="O6" s="31">
        <f t="shared" si="0"/>
        <v>224.09926956211658</v>
      </c>
      <c r="P6" s="30">
        <f t="shared" si="1"/>
        <v>0.89070583832701788</v>
      </c>
      <c r="Q6" s="30">
        <f t="shared" si="1"/>
        <v>0.10929416167298216</v>
      </c>
      <c r="R6" s="4">
        <f t="shared" si="2"/>
        <v>10599.399476091512</v>
      </c>
      <c r="S6" s="4">
        <f t="shared" si="2"/>
        <v>1300.6005239084877</v>
      </c>
    </row>
    <row r="7" spans="2:19" ht="14.4" customHeight="1" x14ac:dyDescent="0.3">
      <c r="B7" t="s">
        <v>42</v>
      </c>
      <c r="F7" s="1">
        <v>3</v>
      </c>
      <c r="I7">
        <v>2</v>
      </c>
      <c r="J7" s="14">
        <f>'Performance evolution'!L7</f>
        <v>1.5</v>
      </c>
      <c r="K7" s="25">
        <f>'Performance evolution'!K7</f>
        <v>1.3621450221527003</v>
      </c>
      <c r="L7" s="15">
        <f t="shared" si="3"/>
        <v>65496.699829457852</v>
      </c>
      <c r="M7" s="15">
        <f t="shared" si="3"/>
        <v>2503.300170542148</v>
      </c>
      <c r="N7" s="31">
        <f t="shared" si="0"/>
        <v>1815.9288754936392</v>
      </c>
      <c r="O7" s="31">
        <f t="shared" si="0"/>
        <v>337.15200654869921</v>
      </c>
      <c r="P7" s="30">
        <f t="shared" si="1"/>
        <v>0.84340950246658242</v>
      </c>
      <c r="Q7" s="30">
        <f t="shared" si="1"/>
        <v>0.1565904975334175</v>
      </c>
      <c r="R7" s="4">
        <f t="shared" si="2"/>
        <v>10036.573079352331</v>
      </c>
      <c r="S7" s="4">
        <f t="shared" si="2"/>
        <v>1863.4269206476683</v>
      </c>
    </row>
    <row r="8" spans="2:19" ht="14.4" customHeight="1" x14ac:dyDescent="0.3">
      <c r="B8" t="s">
        <v>43</v>
      </c>
      <c r="F8" s="1">
        <v>4</v>
      </c>
      <c r="I8">
        <v>2.5</v>
      </c>
      <c r="J8" s="14">
        <f>'Performance evolution'!L8</f>
        <v>1.5</v>
      </c>
      <c r="K8" s="25">
        <f>'Performance evolution'!K8</f>
        <v>1.430599809976395</v>
      </c>
      <c r="L8" s="15">
        <f t="shared" si="3"/>
        <v>64071.350438655063</v>
      </c>
      <c r="M8" s="15">
        <f t="shared" si="3"/>
        <v>3928.6495613449406</v>
      </c>
      <c r="N8" s="31">
        <f t="shared" si="0"/>
        <v>1801.5602540204688</v>
      </c>
      <c r="O8" s="31">
        <f t="shared" si="0"/>
        <v>488.63477578694932</v>
      </c>
      <c r="P8" s="30">
        <f t="shared" si="1"/>
        <v>0.78664053959280567</v>
      </c>
      <c r="Q8" s="30">
        <f t="shared" si="1"/>
        <v>0.21335946040719445</v>
      </c>
      <c r="R8" s="4">
        <f t="shared" si="2"/>
        <v>9361.0224211543882</v>
      </c>
      <c r="S8" s="4">
        <f t="shared" si="2"/>
        <v>2538.9775788456141</v>
      </c>
    </row>
    <row r="9" spans="2:19" x14ac:dyDescent="0.3">
      <c r="B9" s="27"/>
      <c r="I9">
        <v>3</v>
      </c>
      <c r="J9" s="14">
        <f>'Performance evolution'!L9</f>
        <v>1.5</v>
      </c>
      <c r="K9" s="25">
        <f>'Performance evolution'!K9</f>
        <v>1.5165249073594738</v>
      </c>
      <c r="L9" s="15">
        <f t="shared" si="3"/>
        <v>62219.886533044817</v>
      </c>
      <c r="M9" s="15">
        <f t="shared" si="3"/>
        <v>5780.1134669551902</v>
      </c>
      <c r="N9" s="31">
        <f t="shared" si="0"/>
        <v>1782.5439465357524</v>
      </c>
      <c r="O9" s="31">
        <f t="shared" si="0"/>
        <v>698.54505405340092</v>
      </c>
      <c r="P9" s="30">
        <f t="shared" si="1"/>
        <v>0.71845223855834028</v>
      </c>
      <c r="Q9" s="30">
        <f t="shared" si="1"/>
        <v>0.28154776144165972</v>
      </c>
      <c r="R9" s="4">
        <f t="shared" si="2"/>
        <v>8549.581638844249</v>
      </c>
      <c r="S9" s="4">
        <f t="shared" si="2"/>
        <v>3350.4183611557505</v>
      </c>
    </row>
    <row r="10" spans="2:19" x14ac:dyDescent="0.3">
      <c r="I10">
        <v>3.5</v>
      </c>
      <c r="J10" s="14">
        <f>'Performance evolution'!L10</f>
        <v>1.5</v>
      </c>
      <c r="K10" s="25">
        <f>'Performance evolution'!K10</f>
        <v>1.6213331193615059</v>
      </c>
      <c r="L10" s="15">
        <f t="shared" si="3"/>
        <v>59880.988028606225</v>
      </c>
      <c r="M10" s="15">
        <f t="shared" si="3"/>
        <v>8119.011971393782</v>
      </c>
      <c r="N10" s="31">
        <f t="shared" si="0"/>
        <v>1757.922884764605</v>
      </c>
      <c r="O10" s="31">
        <f t="shared" si="0"/>
        <v>995.64162822661501</v>
      </c>
      <c r="P10" s="30">
        <f t="shared" si="1"/>
        <v>0.63841717761497396</v>
      </c>
      <c r="Q10" s="30">
        <f t="shared" si="1"/>
        <v>0.36158282238502604</v>
      </c>
      <c r="R10" s="4">
        <f t="shared" si="2"/>
        <v>7597.1644136181903</v>
      </c>
      <c r="S10" s="4">
        <f t="shared" si="2"/>
        <v>4302.8355863818097</v>
      </c>
    </row>
    <row r="11" spans="2:19" x14ac:dyDescent="0.3">
      <c r="I11">
        <v>4</v>
      </c>
      <c r="J11" s="14">
        <f>'Performance evolution'!L11</f>
        <v>1.5</v>
      </c>
      <c r="K11" s="25">
        <f>'Performance evolution'!K11</f>
        <v>1.740110185666</v>
      </c>
      <c r="L11" s="15">
        <f t="shared" si="3"/>
        <v>56998.979537218329</v>
      </c>
      <c r="M11" s="15">
        <f t="shared" si="3"/>
        <v>11001.020462781678</v>
      </c>
      <c r="N11" s="31">
        <f t="shared" si="0"/>
        <v>1726.6034726570174</v>
      </c>
      <c r="O11" s="31">
        <f t="shared" si="0"/>
        <v>1405.632431878292</v>
      </c>
      <c r="P11" s="30">
        <f t="shared" si="1"/>
        <v>0.55123672842041949</v>
      </c>
      <c r="Q11" s="30">
        <f t="shared" si="1"/>
        <v>0.44876327157958046</v>
      </c>
      <c r="R11" s="4">
        <f t="shared" si="2"/>
        <v>6559.7170682029919</v>
      </c>
      <c r="S11" s="4">
        <f t="shared" si="2"/>
        <v>5340.2829317970072</v>
      </c>
    </row>
    <row r="12" spans="2:19" x14ac:dyDescent="0.3">
      <c r="I12">
        <v>4.5</v>
      </c>
      <c r="J12" s="14">
        <f>'Performance evolution'!L12</f>
        <v>1.5</v>
      </c>
      <c r="K12" s="25">
        <f>'Performance evolution'!K12</f>
        <v>1.8560384383293402</v>
      </c>
      <c r="L12" s="15">
        <f t="shared" si="3"/>
        <v>53583.875186408113</v>
      </c>
      <c r="M12" s="15">
        <f t="shared" si="3"/>
        <v>14416.12481359189</v>
      </c>
      <c r="N12" s="31">
        <f t="shared" si="0"/>
        <v>1687.9655022617487</v>
      </c>
      <c r="O12" s="31">
        <f t="shared" si="0"/>
        <v>1912.7284281097484</v>
      </c>
      <c r="P12" s="30">
        <f t="shared" si="1"/>
        <v>0.46878894316007441</v>
      </c>
      <c r="Q12" s="30">
        <f t="shared" si="1"/>
        <v>0.53121105683992553</v>
      </c>
      <c r="R12" s="4">
        <f t="shared" si="2"/>
        <v>5578.5884236048851</v>
      </c>
      <c r="S12" s="4">
        <f t="shared" si="2"/>
        <v>6321.411576395114</v>
      </c>
    </row>
    <row r="13" spans="2:19" x14ac:dyDescent="0.3">
      <c r="I13">
        <v>5</v>
      </c>
      <c r="J13" s="14">
        <f>'Performance evolution'!L13</f>
        <v>1.5</v>
      </c>
      <c r="K13" s="25">
        <f>'Performance evolution'!K13</f>
        <v>1.9430155394294428</v>
      </c>
      <c r="L13" s="15">
        <f t="shared" si="3"/>
        <v>49785.285452391581</v>
      </c>
      <c r="M13" s="15">
        <f t="shared" si="3"/>
        <v>18214.714547608426</v>
      </c>
      <c r="N13" s="31">
        <f t="shared" si="0"/>
        <v>1642.8328287031736</v>
      </c>
      <c r="O13" s="31">
        <f t="shared" si="0"/>
        <v>2416.7929588453558</v>
      </c>
      <c r="P13" s="30">
        <f t="shared" si="1"/>
        <v>0.40467592696400345</v>
      </c>
      <c r="Q13" s="30">
        <f t="shared" si="1"/>
        <v>0.59532407303599655</v>
      </c>
      <c r="R13" s="4">
        <f t="shared" si="2"/>
        <v>4815.6435308716409</v>
      </c>
      <c r="S13" s="4">
        <f t="shared" si="2"/>
        <v>7084.3564691283591</v>
      </c>
    </row>
    <row r="14" spans="2:19" x14ac:dyDescent="0.3">
      <c r="I14">
        <v>5.5</v>
      </c>
      <c r="J14" s="14">
        <f>'Performance evolution'!L14</f>
        <v>1.5</v>
      </c>
      <c r="K14" s="25">
        <f>'Performance evolution'!K14</f>
        <v>1.9863284552226186</v>
      </c>
      <c r="L14" s="15">
        <f t="shared" si="3"/>
        <v>45888.504029094693</v>
      </c>
      <c r="M14" s="15">
        <f t="shared" si="3"/>
        <v>22111.495970905311</v>
      </c>
      <c r="N14" s="31">
        <f t="shared" si="0"/>
        <v>1593.868604338463</v>
      </c>
      <c r="O14" s="31">
        <f t="shared" si="0"/>
        <v>2792.2842814558585</v>
      </c>
      <c r="P14" s="30">
        <f t="shared" si="1"/>
        <v>0.36338646778606704</v>
      </c>
      <c r="Q14" s="30">
        <f t="shared" si="1"/>
        <v>0.63661353221393302</v>
      </c>
      <c r="R14" s="4">
        <f t="shared" si="2"/>
        <v>4324.298966654198</v>
      </c>
      <c r="S14" s="4">
        <f t="shared" si="2"/>
        <v>7575.7010333458029</v>
      </c>
    </row>
    <row r="15" spans="2:19" x14ac:dyDescent="0.3">
      <c r="I15">
        <v>6</v>
      </c>
      <c r="J15" s="14">
        <f>'Performance evolution'!L15</f>
        <v>1.5</v>
      </c>
      <c r="K15" s="25">
        <f>'Performance evolution'!K15</f>
        <v>1.9983953604105191</v>
      </c>
      <c r="L15" s="15">
        <f t="shared" si="3"/>
        <v>42182.314790657321</v>
      </c>
      <c r="M15" s="15">
        <f t="shared" si="3"/>
        <v>25817.685209342682</v>
      </c>
      <c r="N15" s="31">
        <f t="shared" si="0"/>
        <v>1544.435255645144</v>
      </c>
      <c r="O15" s="31">
        <f t="shared" si="0"/>
        <v>3023.8043763204396</v>
      </c>
      <c r="P15" s="30">
        <f t="shared" si="1"/>
        <v>0.33808105092346424</v>
      </c>
      <c r="Q15" s="30">
        <f t="shared" si="1"/>
        <v>0.66191894907653581</v>
      </c>
      <c r="R15" s="4">
        <f t="shared" si="2"/>
        <v>4023.1645059892244</v>
      </c>
      <c r="S15" s="4">
        <f t="shared" si="2"/>
        <v>7876.8354940107765</v>
      </c>
    </row>
    <row r="16" spans="2:19" x14ac:dyDescent="0.3">
      <c r="I16">
        <v>6.5</v>
      </c>
      <c r="J16" s="14">
        <f>'Performance evolution'!L16</f>
        <v>1.5</v>
      </c>
      <c r="K16" s="25">
        <f>'Performance evolution'!K16</f>
        <v>1.9999303964072443</v>
      </c>
      <c r="L16" s="15">
        <f t="shared" si="3"/>
        <v>38823.574208281512</v>
      </c>
      <c r="M16" s="15">
        <f t="shared" si="3"/>
        <v>29176.425791718488</v>
      </c>
      <c r="N16" s="31">
        <f t="shared" si="0"/>
        <v>1496.8633848332161</v>
      </c>
      <c r="O16" s="31">
        <f t="shared" si="0"/>
        <v>3179.3839742269529</v>
      </c>
      <c r="P16" s="30">
        <f t="shared" si="1"/>
        <v>0.3200992740328551</v>
      </c>
      <c r="Q16" s="30">
        <f t="shared" si="1"/>
        <v>0.67990072596714479</v>
      </c>
      <c r="R16" s="4">
        <f t="shared" si="2"/>
        <v>3809.1813609909755</v>
      </c>
      <c r="S16" s="4">
        <f t="shared" si="2"/>
        <v>8090.8186390090232</v>
      </c>
    </row>
    <row r="17" spans="9:19" x14ac:dyDescent="0.3">
      <c r="I17">
        <v>7</v>
      </c>
      <c r="J17" s="14">
        <f>'Performance evolution'!L17</f>
        <v>1.5</v>
      </c>
      <c r="K17" s="25">
        <f>'Performance evolution'!K17</f>
        <v>1.99999921654143</v>
      </c>
      <c r="L17" s="15">
        <f t="shared" si="3"/>
        <v>35838.63008282322</v>
      </c>
      <c r="M17" s="15">
        <f t="shared" si="3"/>
        <v>32161.369917176777</v>
      </c>
      <c r="N17" s="31">
        <f t="shared" si="0"/>
        <v>1452.0444897277168</v>
      </c>
      <c r="O17" s="31">
        <f t="shared" si="0"/>
        <v>3301.9359822138194</v>
      </c>
      <c r="P17" s="30">
        <f t="shared" si="1"/>
        <v>0.30543762186189599</v>
      </c>
      <c r="Q17" s="30">
        <f t="shared" si="1"/>
        <v>0.69456237813810406</v>
      </c>
      <c r="R17" s="4">
        <f t="shared" si="2"/>
        <v>3634.7077001565622</v>
      </c>
      <c r="S17" s="4">
        <f t="shared" si="2"/>
        <v>8265.2922998434387</v>
      </c>
    </row>
    <row r="18" spans="9:19" x14ac:dyDescent="0.3">
      <c r="I18">
        <v>7.5</v>
      </c>
      <c r="J18" s="14">
        <f>'Performance evolution'!L18</f>
        <v>1.5</v>
      </c>
      <c r="K18" s="25">
        <f>'Performance evolution'!K18</f>
        <v>1.9999999984862682</v>
      </c>
      <c r="L18" s="15">
        <f t="shared" si="3"/>
        <v>33201.577518485719</v>
      </c>
      <c r="M18" s="15">
        <f t="shared" si="3"/>
        <v>34798.422481514281</v>
      </c>
      <c r="N18" s="31">
        <f t="shared" si="0"/>
        <v>1410.1742866958969</v>
      </c>
      <c r="O18" s="31">
        <f t="shared" si="0"/>
        <v>3403.3768546635374</v>
      </c>
      <c r="P18" s="30">
        <f t="shared" si="1"/>
        <v>0.29295924054473388</v>
      </c>
      <c r="Q18" s="30">
        <f t="shared" si="1"/>
        <v>0.70704075945526612</v>
      </c>
      <c r="R18" s="4">
        <f t="shared" si="2"/>
        <v>3486.2149624823332</v>
      </c>
      <c r="S18" s="4">
        <f t="shared" si="2"/>
        <v>8413.7850375176677</v>
      </c>
    </row>
    <row r="19" spans="9:19" x14ac:dyDescent="0.3">
      <c r="I19">
        <v>8</v>
      </c>
      <c r="J19" s="14">
        <f>'Performance evolution'!L19</f>
        <v>1.5</v>
      </c>
      <c r="K19" s="25">
        <f>'Performance evolution'!K19</f>
        <v>1.9999999999996811</v>
      </c>
      <c r="L19" s="15">
        <f t="shared" si="3"/>
        <v>30877.516415233051</v>
      </c>
      <c r="M19" s="15">
        <f t="shared" si="3"/>
        <v>37122.483584766946</v>
      </c>
      <c r="N19" s="31">
        <f t="shared" si="0"/>
        <v>1371.263024124524</v>
      </c>
      <c r="O19" s="31">
        <f t="shared" si="0"/>
        <v>3488.3239116601358</v>
      </c>
      <c r="P19" s="30">
        <f t="shared" si="1"/>
        <v>0.28217686857846308</v>
      </c>
      <c r="Q19" s="30">
        <f t="shared" si="1"/>
        <v>0.71782313142153698</v>
      </c>
      <c r="R19" s="4">
        <f t="shared" si="2"/>
        <v>3357.9047360837108</v>
      </c>
      <c r="S19" s="4">
        <f t="shared" si="2"/>
        <v>8542.0952639162897</v>
      </c>
    </row>
    <row r="20" spans="9:19" x14ac:dyDescent="0.3">
      <c r="I20">
        <v>8.5</v>
      </c>
      <c r="J20" s="14">
        <f>'Performance evolution'!L20</f>
        <v>1.5</v>
      </c>
      <c r="K20" s="25">
        <f>'Performance evolution'!K20</f>
        <v>2</v>
      </c>
      <c r="L20" s="15">
        <f t="shared" si="3"/>
        <v>28831.855778650977</v>
      </c>
      <c r="M20" s="15">
        <f t="shared" si="3"/>
        <v>39168.144221349023</v>
      </c>
      <c r="N20" s="31">
        <f t="shared" si="0"/>
        <v>1335.2530773914134</v>
      </c>
      <c r="O20" s="31">
        <f t="shared" si="0"/>
        <v>3560.0035065482016</v>
      </c>
      <c r="P20" s="30">
        <f t="shared" si="1"/>
        <v>0.27276467627296985</v>
      </c>
      <c r="Q20" s="30">
        <f t="shared" si="1"/>
        <v>0.72723532372703015</v>
      </c>
      <c r="R20" s="4">
        <f t="shared" si="2"/>
        <v>3245.8996476483412</v>
      </c>
      <c r="S20" s="4">
        <f t="shared" si="2"/>
        <v>8654.1003523516592</v>
      </c>
    </row>
    <row r="21" spans="9:19" x14ac:dyDescent="0.3">
      <c r="I21">
        <v>9</v>
      </c>
      <c r="J21" s="14">
        <f>'Performance evolution'!L21</f>
        <v>1.5</v>
      </c>
      <c r="K21" s="25">
        <f>'Performance evolution'!K21</f>
        <v>2</v>
      </c>
      <c r="L21" s="15">
        <f t="shared" ref="L21:M30" si="4">L20-($F$2*$F$3*$F$4*($F$5/2))*L20/SUM($L20:$M20)+R20</f>
        <v>27032.180665035397</v>
      </c>
      <c r="M21" s="15">
        <f t="shared" si="4"/>
        <v>40967.819334964603</v>
      </c>
      <c r="N21" s="31">
        <f t="shared" si="0"/>
        <v>1302.045532464065</v>
      </c>
      <c r="O21" s="31">
        <f t="shared" si="0"/>
        <v>3620.8787203939355</v>
      </c>
      <c r="P21" s="30">
        <f t="shared" si="1"/>
        <v>0.2644862007998931</v>
      </c>
      <c r="Q21" s="30">
        <f t="shared" si="1"/>
        <v>0.73551379920010684</v>
      </c>
      <c r="R21" s="4">
        <f t="shared" si="2"/>
        <v>3147.385789518728</v>
      </c>
      <c r="S21" s="4">
        <f t="shared" si="2"/>
        <v>8752.6142104812716</v>
      </c>
    </row>
    <row r="22" spans="9:19" x14ac:dyDescent="0.3">
      <c r="I22">
        <v>9.5</v>
      </c>
      <c r="J22" s="14">
        <f>'Performance evolution'!L22</f>
        <v>1.5</v>
      </c>
      <c r="K22" s="25">
        <f>'Performance evolution'!K22</f>
        <v>2</v>
      </c>
      <c r="L22" s="15">
        <f t="shared" si="4"/>
        <v>25448.934838172932</v>
      </c>
      <c r="M22" s="15">
        <f t="shared" si="4"/>
        <v>42551.065161827064</v>
      </c>
      <c r="N22" s="31">
        <f t="shared" si="0"/>
        <v>1271.5149732067284</v>
      </c>
      <c r="O22" s="31">
        <f t="shared" si="0"/>
        <v>3672.8661198834047</v>
      </c>
      <c r="P22" s="30">
        <f t="shared" si="1"/>
        <v>0.25716362660307374</v>
      </c>
      <c r="Q22" s="30">
        <f t="shared" si="1"/>
        <v>0.74283637339692632</v>
      </c>
      <c r="R22" s="4">
        <f t="shared" si="2"/>
        <v>3060.2471565765773</v>
      </c>
      <c r="S22" s="4">
        <f t="shared" si="2"/>
        <v>8839.7528434234227</v>
      </c>
    </row>
    <row r="23" spans="9:19" x14ac:dyDescent="0.3">
      <c r="I23">
        <v>10</v>
      </c>
      <c r="J23" s="14">
        <f>'Performance evolution'!L23</f>
        <v>1.5</v>
      </c>
      <c r="K23" s="25">
        <f>'Performance evolution'!K23</f>
        <v>2</v>
      </c>
      <c r="L23" s="15">
        <f t="shared" si="4"/>
        <v>24055.618398069248</v>
      </c>
      <c r="M23" s="15">
        <f t="shared" si="4"/>
        <v>43944.381601930756</v>
      </c>
      <c r="N23" s="31">
        <f t="shared" si="0"/>
        <v>1243.5196310897752</v>
      </c>
      <c r="O23" s="31">
        <f t="shared" si="0"/>
        <v>3717.4793300798128</v>
      </c>
      <c r="P23" s="30">
        <f t="shared" si="1"/>
        <v>0.25065911942795632</v>
      </c>
      <c r="Q23" s="30">
        <f t="shared" si="1"/>
        <v>0.74934088057204362</v>
      </c>
      <c r="R23" s="4">
        <f t="shared" si="2"/>
        <v>2982.8435211926803</v>
      </c>
      <c r="S23" s="4">
        <f t="shared" si="2"/>
        <v>8917.1564788073192</v>
      </c>
    </row>
    <row r="24" spans="9:19" x14ac:dyDescent="0.3">
      <c r="I24">
        <v>10.5</v>
      </c>
      <c r="J24" s="14">
        <f>'Performance evolution'!L24</f>
        <v>1.5</v>
      </c>
      <c r="K24" s="25">
        <f>'Performance evolution'!K24</f>
        <v>2</v>
      </c>
      <c r="L24" s="15">
        <f t="shared" si="4"/>
        <v>22828.728699599811</v>
      </c>
      <c r="M24" s="15">
        <f t="shared" si="4"/>
        <v>45171.271300400185</v>
      </c>
      <c r="N24" s="31">
        <f t="shared" si="0"/>
        <v>1217.9085947454464</v>
      </c>
      <c r="O24" s="31">
        <f t="shared" si="0"/>
        <v>3755.9287484247188</v>
      </c>
      <c r="P24" s="30">
        <f t="shared" si="1"/>
        <v>0.24486297213112929</v>
      </c>
      <c r="Q24" s="30">
        <f t="shared" si="1"/>
        <v>0.7551370278688706</v>
      </c>
      <c r="R24" s="4">
        <f t="shared" si="2"/>
        <v>2913.8693683604383</v>
      </c>
      <c r="S24" s="4">
        <f t="shared" si="2"/>
        <v>8986.1306316395603</v>
      </c>
    </row>
    <row r="25" spans="9:19" x14ac:dyDescent="0.3">
      <c r="I25">
        <v>11</v>
      </c>
      <c r="J25" s="14">
        <f>'Performance evolution'!L25</f>
        <v>1.5</v>
      </c>
      <c r="K25" s="25">
        <f>'Performance evolution'!K25</f>
        <v>2</v>
      </c>
      <c r="L25" s="15">
        <f t="shared" si="4"/>
        <v>21747.570545530285</v>
      </c>
      <c r="M25" s="15">
        <f t="shared" si="4"/>
        <v>46252.429454469719</v>
      </c>
      <c r="N25" s="31">
        <f t="shared" si="0"/>
        <v>1194.5270327465282</v>
      </c>
      <c r="O25" s="31">
        <f t="shared" si="0"/>
        <v>3789.1926205010282</v>
      </c>
      <c r="P25" s="30">
        <f t="shared" si="1"/>
        <v>0.23968584026754694</v>
      </c>
      <c r="Q25" s="30">
        <f t="shared" si="1"/>
        <v>0.76031415973245309</v>
      </c>
      <c r="R25" s="4">
        <f t="shared" si="2"/>
        <v>2852.2614991838086</v>
      </c>
      <c r="S25" s="4">
        <f t="shared" si="2"/>
        <v>9047.7385008161909</v>
      </c>
    </row>
    <row r="26" spans="9:19" x14ac:dyDescent="0.3">
      <c r="I26">
        <v>11.5</v>
      </c>
      <c r="J26" s="14">
        <f>'Performance evolution'!L26</f>
        <v>1.5</v>
      </c>
      <c r="K26" s="25">
        <f>'Performance evolution'!K26</f>
        <v>2</v>
      </c>
      <c r="L26" s="15">
        <f t="shared" si="4"/>
        <v>20794.007199246294</v>
      </c>
      <c r="M26" s="15">
        <f t="shared" si="4"/>
        <v>47205.992800753709</v>
      </c>
      <c r="N26" s="31">
        <f t="shared" si="0"/>
        <v>1173.220011664424</v>
      </c>
      <c r="O26" s="31">
        <f t="shared" si="0"/>
        <v>3818.0688418289865</v>
      </c>
      <c r="P26" s="30">
        <f t="shared" si="1"/>
        <v>0.23505351946186917</v>
      </c>
      <c r="Q26" s="30">
        <f t="shared" si="1"/>
        <v>0.76494648053813086</v>
      </c>
      <c r="R26" s="4">
        <f t="shared" si="2"/>
        <v>2797.1368815962433</v>
      </c>
      <c r="S26" s="4">
        <f t="shared" si="2"/>
        <v>9102.8631184037567</v>
      </c>
    </row>
    <row r="27" spans="9:19" x14ac:dyDescent="0.3">
      <c r="I27">
        <v>12</v>
      </c>
      <c r="J27" s="14">
        <f>'Performance evolution'!L27</f>
        <v>1.5</v>
      </c>
      <c r="K27" s="25">
        <f>'Performance evolution'!K27</f>
        <v>2</v>
      </c>
      <c r="L27" s="15">
        <f t="shared" si="4"/>
        <v>19952.192820974436</v>
      </c>
      <c r="M27" s="15">
        <f t="shared" si="4"/>
        <v>48047.807179025571</v>
      </c>
      <c r="N27" s="31">
        <f t="shared" si="0"/>
        <v>1153.8352837741872</v>
      </c>
      <c r="O27" s="31">
        <f t="shared" si="0"/>
        <v>3843.2134405603124</v>
      </c>
      <c r="P27" s="30">
        <f t="shared" si="1"/>
        <v>0.23090334864162315</v>
      </c>
      <c r="Q27" s="30">
        <f t="shared" si="1"/>
        <v>0.76909665135837679</v>
      </c>
      <c r="R27" s="4">
        <f t="shared" si="2"/>
        <v>2747.7498488353153</v>
      </c>
      <c r="S27" s="4">
        <f t="shared" si="2"/>
        <v>9152.2501511646842</v>
      </c>
    </row>
    <row r="28" spans="9:19" x14ac:dyDescent="0.3">
      <c r="I28">
        <v>12.5</v>
      </c>
      <c r="J28" s="14">
        <f>'Performance evolution'!L28</f>
        <v>1.5</v>
      </c>
      <c r="K28" s="25">
        <f>'Performance evolution'!K28</f>
        <v>2</v>
      </c>
      <c r="L28" s="15">
        <f t="shared" si="4"/>
        <v>19208.308926139227</v>
      </c>
      <c r="M28" s="15">
        <f t="shared" si="4"/>
        <v>48791.691073860784</v>
      </c>
      <c r="N28" s="31">
        <f t="shared" si="0"/>
        <v>1136.2252977922708</v>
      </c>
      <c r="O28" s="31">
        <f t="shared" si="0"/>
        <v>3865.1696397806804</v>
      </c>
      <c r="P28" s="30">
        <f t="shared" si="1"/>
        <v>0.22718167870655137</v>
      </c>
      <c r="Q28" s="30">
        <f t="shared" si="1"/>
        <v>0.77281832129344852</v>
      </c>
      <c r="R28" s="4">
        <f t="shared" si="2"/>
        <v>2703.4619766079613</v>
      </c>
      <c r="S28" s="4">
        <f t="shared" si="2"/>
        <v>9196.5380233920368</v>
      </c>
    </row>
    <row r="29" spans="9:19" x14ac:dyDescent="0.3">
      <c r="I29">
        <v>13</v>
      </c>
      <c r="J29" s="14">
        <f>'Performance evolution'!L29</f>
        <v>1.5</v>
      </c>
      <c r="K29" s="25">
        <f>'Performance evolution'!K29</f>
        <v>2</v>
      </c>
      <c r="L29" s="15">
        <f t="shared" si="4"/>
        <v>18550.316840672822</v>
      </c>
      <c r="M29" s="15">
        <f t="shared" si="4"/>
        <v>49449.683159327185</v>
      </c>
      <c r="N29" s="31">
        <f t="shared" si="0"/>
        <v>1120.2486125982552</v>
      </c>
      <c r="O29" s="31">
        <f t="shared" si="0"/>
        <v>3884.3901194897849</v>
      </c>
      <c r="P29" s="30">
        <f t="shared" si="1"/>
        <v>0.22384205385607606</v>
      </c>
      <c r="Q29" s="30">
        <f t="shared" si="1"/>
        <v>0.77615794614392386</v>
      </c>
      <c r="R29" s="4">
        <f t="shared" si="2"/>
        <v>2663.7204408873049</v>
      </c>
      <c r="S29" s="4">
        <f t="shared" si="2"/>
        <v>9236.2795591126942</v>
      </c>
    </row>
    <row r="30" spans="9:19" x14ac:dyDescent="0.3">
      <c r="I30">
        <v>13.5</v>
      </c>
      <c r="J30" s="14">
        <f>'Performance evolution'!L30</f>
        <v>1.5</v>
      </c>
      <c r="K30" s="25">
        <f>'Performance evolution'!K30</f>
        <v>2</v>
      </c>
      <c r="L30" s="15">
        <f t="shared" si="4"/>
        <v>17967.731834442384</v>
      </c>
      <c r="M30" s="15">
        <f t="shared" si="4"/>
        <v>50032.268165557616</v>
      </c>
      <c r="N30" s="31">
        <f t="shared" si="0"/>
        <v>1105.7708472755512</v>
      </c>
      <c r="O30" s="31">
        <f t="shared" si="0"/>
        <v>3901.2542808183612</v>
      </c>
      <c r="P30" s="30">
        <f t="shared" si="1"/>
        <v>0.22084387814856027</v>
      </c>
      <c r="Q30" s="30">
        <f t="shared" si="1"/>
        <v>0.77915612185143979</v>
      </c>
      <c r="R30" s="4">
        <f t="shared" si="2"/>
        <v>2628.0421499678673</v>
      </c>
      <c r="S30" s="4">
        <f t="shared" si="2"/>
        <v>9271.9578500321331</v>
      </c>
    </row>
    <row r="31" spans="9:19" x14ac:dyDescent="0.3">
      <c r="I31">
        <v>14</v>
      </c>
      <c r="J31" s="14">
        <f>'Performance evolution'!L31</f>
        <v>1.5</v>
      </c>
      <c r="K31" s="25">
        <f>'Performance evolution'!K31</f>
        <v>2</v>
      </c>
      <c r="L31" s="15">
        <f>L30-($F$2*$F$3*$F$4*($F$5/2))*L30/SUM($L30:$M30)+R30</f>
        <v>17451.420913382834</v>
      </c>
      <c r="M31" s="15">
        <f>M30-($F$2*$F$3*$F$4*($F$5/2))*M30/SUM($L30:$M30)+S30</f>
        <v>50548.579086617174</v>
      </c>
      <c r="N31" s="31">
        <f t="shared" si="0"/>
        <v>1092.6652697186098</v>
      </c>
      <c r="O31" s="31">
        <f t="shared" si="0"/>
        <v>3916.0817790075712</v>
      </c>
      <c r="P31" s="30">
        <f t="shared" si="1"/>
        <v>0.21815141772761221</v>
      </c>
      <c r="Q31" s="30">
        <f t="shared" si="1"/>
        <v>0.78184858227238785</v>
      </c>
      <c r="R31" s="4">
        <f t="shared" si="2"/>
        <v>2596.0018709585852</v>
      </c>
      <c r="S31" s="4">
        <f t="shared" si="2"/>
        <v>9303.9981290414162</v>
      </c>
    </row>
    <row r="32" spans="9:19" x14ac:dyDescent="0.3">
      <c r="I32">
        <v>14.5</v>
      </c>
      <c r="J32" s="14">
        <f>'Performance evolution'!L32</f>
        <v>1.5</v>
      </c>
      <c r="K32" s="25">
        <f>'Performance evolution'!K32</f>
        <v>2</v>
      </c>
      <c r="L32" s="15">
        <f t="shared" ref="L32:M42" si="5">L31-($F$2*$F$3*$F$4*($F$5/2))*L31/SUM($L31:$M31)+R31</f>
        <v>16993.424124499423</v>
      </c>
      <c r="M32" s="15">
        <f t="shared" si="5"/>
        <v>51006.575875500581</v>
      </c>
      <c r="N32" s="31">
        <f t="shared" si="0"/>
        <v>1080.8131042199575</v>
      </c>
      <c r="O32" s="31">
        <f t="shared" si="0"/>
        <v>3929.1432320181684</v>
      </c>
      <c r="P32" s="30">
        <f t="shared" si="1"/>
        <v>0.21573303870977806</v>
      </c>
      <c r="Q32" s="30">
        <f t="shared" si="1"/>
        <v>0.78426696129022189</v>
      </c>
      <c r="R32" s="4">
        <f t="shared" si="2"/>
        <v>2567.2231606463588</v>
      </c>
      <c r="S32" s="4">
        <f t="shared" si="2"/>
        <v>9332.7768393536408</v>
      </c>
    </row>
    <row r="33" spans="9:19" x14ac:dyDescent="0.3">
      <c r="I33">
        <v>15</v>
      </c>
      <c r="J33" s="14">
        <f>'Performance evolution'!L33</f>
        <v>1.5</v>
      </c>
      <c r="K33" s="25">
        <f>'Performance evolution'!K33</f>
        <v>2</v>
      </c>
      <c r="L33" s="15">
        <f t="shared" si="5"/>
        <v>16586.798063358383</v>
      </c>
      <c r="M33" s="15">
        <f t="shared" si="5"/>
        <v>51413.201936641621</v>
      </c>
      <c r="N33" s="31">
        <f t="shared" si="0"/>
        <v>1070.1036223296007</v>
      </c>
      <c r="O33" s="31">
        <f t="shared" si="0"/>
        <v>3940.6687651858533</v>
      </c>
      <c r="P33" s="30">
        <f t="shared" si="1"/>
        <v>0.21356061292981657</v>
      </c>
      <c r="Q33" s="30">
        <f t="shared" si="1"/>
        <v>0.78643938707018335</v>
      </c>
      <c r="R33" s="4">
        <f t="shared" si="2"/>
        <v>2541.3712938648173</v>
      </c>
      <c r="S33" s="4">
        <f t="shared" si="2"/>
        <v>9358.6287061351813</v>
      </c>
    </row>
    <row r="34" spans="9:19" x14ac:dyDescent="0.3">
      <c r="I34">
        <v>15.5</v>
      </c>
      <c r="J34" s="14">
        <f>'Performance evolution'!L34</f>
        <v>1.5</v>
      </c>
      <c r="K34" s="25">
        <f>'Performance evolution'!K34</f>
        <v>2</v>
      </c>
      <c r="L34" s="15">
        <f t="shared" si="5"/>
        <v>16225.479696135482</v>
      </c>
      <c r="M34" s="15">
        <f t="shared" si="5"/>
        <v>51774.52030386452</v>
      </c>
      <c r="N34" s="31">
        <f t="shared" si="0"/>
        <v>1060.4340688513782</v>
      </c>
      <c r="O34" s="31">
        <f t="shared" si="0"/>
        <v>3950.854880176867</v>
      </c>
      <c r="P34" s="30">
        <f t="shared" si="1"/>
        <v>0.21160904502563366</v>
      </c>
      <c r="Q34" s="30">
        <f t="shared" si="1"/>
        <v>0.7883909549743664</v>
      </c>
      <c r="R34" s="4">
        <f t="shared" si="2"/>
        <v>2518.1476358050404</v>
      </c>
      <c r="S34" s="4">
        <f t="shared" si="2"/>
        <v>9381.8523641949596</v>
      </c>
    </row>
    <row r="35" spans="9:19" x14ac:dyDescent="0.3">
      <c r="I35">
        <v>16</v>
      </c>
      <c r="J35" s="14">
        <f>'Performance evolution'!L35</f>
        <v>1.5</v>
      </c>
      <c r="K35" s="25">
        <f>'Performance evolution'!K35</f>
        <v>2</v>
      </c>
      <c r="L35" s="15">
        <f t="shared" si="5"/>
        <v>15904.168385116813</v>
      </c>
      <c r="M35" s="15">
        <f t="shared" si="5"/>
        <v>52095.831614883187</v>
      </c>
      <c r="N35" s="31">
        <f t="shared" si="0"/>
        <v>1051.7094649362491</v>
      </c>
      <c r="O35" s="31">
        <f t="shared" si="0"/>
        <v>3959.870014095784</v>
      </c>
      <c r="P35" s="30">
        <f t="shared" si="1"/>
        <v>0.20985588861485693</v>
      </c>
      <c r="Q35" s="30">
        <f t="shared" si="1"/>
        <v>0.79014411138514307</v>
      </c>
      <c r="R35" s="4">
        <f t="shared" si="2"/>
        <v>2497.2850745167975</v>
      </c>
      <c r="S35" s="4">
        <f t="shared" si="2"/>
        <v>9402.714925483202</v>
      </c>
    </row>
    <row r="36" spans="9:19" x14ac:dyDescent="0.3">
      <c r="I36">
        <v>16.5</v>
      </c>
      <c r="J36" s="14">
        <f>'Performance evolution'!L36</f>
        <v>1.5</v>
      </c>
      <c r="K36" s="25">
        <f>'Performance evolution'!K36</f>
        <v>2</v>
      </c>
      <c r="L36" s="15">
        <f t="shared" si="5"/>
        <v>15618.223992238169</v>
      </c>
      <c r="M36" s="15">
        <f t="shared" si="5"/>
        <v>52381.77600776183</v>
      </c>
      <c r="N36" s="31">
        <f t="shared" si="0"/>
        <v>1043.8423221594787</v>
      </c>
      <c r="O36" s="31">
        <f t="shared" si="0"/>
        <v>3967.859066167925</v>
      </c>
      <c r="P36" s="30">
        <f t="shared" si="1"/>
        <v>0.20828102899160333</v>
      </c>
      <c r="Q36" s="30">
        <f t="shared" si="1"/>
        <v>0.79171897100839661</v>
      </c>
      <c r="R36" s="4">
        <f t="shared" si="2"/>
        <v>2478.5442450000796</v>
      </c>
      <c r="S36" s="4">
        <f t="shared" si="2"/>
        <v>9421.455754999919</v>
      </c>
    </row>
    <row r="37" spans="9:19" x14ac:dyDescent="0.3">
      <c r="I37">
        <v>17</v>
      </c>
      <c r="J37" s="14">
        <f>'Performance evolution'!L37</f>
        <v>1.5</v>
      </c>
      <c r="K37" s="25">
        <f>'Performance evolution'!K37</f>
        <v>2</v>
      </c>
      <c r="L37" s="15">
        <f t="shared" si="5"/>
        <v>15363.579038596568</v>
      </c>
      <c r="M37" s="15">
        <f t="shared" si="5"/>
        <v>52636.420961403433</v>
      </c>
      <c r="N37" s="31">
        <f t="shared" si="0"/>
        <v>1036.7522948026267</v>
      </c>
      <c r="O37" s="31">
        <f t="shared" si="0"/>
        <v>3974.947104597959</v>
      </c>
      <c r="P37" s="30">
        <f t="shared" si="1"/>
        <v>0.20686641639493089</v>
      </c>
      <c r="Q37" s="30">
        <f t="shared" si="1"/>
        <v>0.79313358360506903</v>
      </c>
      <c r="R37" s="4">
        <f t="shared" si="2"/>
        <v>2461.7103550996776</v>
      </c>
      <c r="S37" s="4">
        <f t="shared" si="2"/>
        <v>9438.2896449003219</v>
      </c>
    </row>
    <row r="38" spans="9:19" x14ac:dyDescent="0.3">
      <c r="I38">
        <v>17.5</v>
      </c>
      <c r="J38" s="14">
        <f>'Performance evolution'!L38</f>
        <v>1.5</v>
      </c>
      <c r="K38" s="25">
        <f>'Performance evolution'!K38</f>
        <v>2</v>
      </c>
      <c r="L38" s="15">
        <f t="shared" si="5"/>
        <v>15136.663061941847</v>
      </c>
      <c r="M38" s="15">
        <f t="shared" si="5"/>
        <v>52863.336938058157</v>
      </c>
      <c r="N38" s="31">
        <f t="shared" si="0"/>
        <v>1030.365792026339</v>
      </c>
      <c r="O38" s="31">
        <f t="shared" si="0"/>
        <v>3981.2424180640483</v>
      </c>
      <c r="P38" s="30">
        <f t="shared" si="1"/>
        <v>0.20559583846793875</v>
      </c>
      <c r="Q38" s="30">
        <f t="shared" si="1"/>
        <v>0.79440416153206117</v>
      </c>
      <c r="R38" s="4">
        <f t="shared" si="2"/>
        <v>2446.5904777684709</v>
      </c>
      <c r="S38" s="4">
        <f t="shared" si="2"/>
        <v>9453.4095222315282</v>
      </c>
    </row>
    <row r="39" spans="9:19" x14ac:dyDescent="0.3">
      <c r="I39">
        <v>18</v>
      </c>
      <c r="J39" s="14">
        <f>'Performance evolution'!L39</f>
        <v>1.5</v>
      </c>
      <c r="K39" s="25">
        <f>'Performance evolution'!K39</f>
        <v>2</v>
      </c>
      <c r="L39" s="15">
        <f t="shared" si="5"/>
        <v>14934.337503870494</v>
      </c>
      <c r="M39" s="15">
        <f t="shared" si="5"/>
        <v>53065.662496129509</v>
      </c>
      <c r="N39" s="31">
        <f t="shared" si="0"/>
        <v>1024.6155670231985</v>
      </c>
      <c r="O39" s="31">
        <f t="shared" si="0"/>
        <v>3986.8390401287484</v>
      </c>
      <c r="P39" s="30">
        <f t="shared" si="1"/>
        <v>0.20445472369657886</v>
      </c>
      <c r="Q39" s="30">
        <f t="shared" si="1"/>
        <v>0.79554527630342109</v>
      </c>
      <c r="R39" s="4">
        <f t="shared" si="2"/>
        <v>2433.0112119892883</v>
      </c>
      <c r="S39" s="4">
        <f t="shared" si="2"/>
        <v>9466.9887880107108</v>
      </c>
    </row>
    <row r="40" spans="9:19" x14ac:dyDescent="0.3">
      <c r="I40">
        <v>18.5</v>
      </c>
      <c r="J40" s="14">
        <f>'Performance evolution'!L40</f>
        <v>1.5</v>
      </c>
      <c r="K40" s="25">
        <f>'Performance evolution'!K40</f>
        <v>2</v>
      </c>
      <c r="L40" s="15">
        <f t="shared" si="5"/>
        <v>14753.839652682447</v>
      </c>
      <c r="M40" s="15">
        <f t="shared" si="5"/>
        <v>53246.160347317556</v>
      </c>
      <c r="N40" s="31">
        <f t="shared" si="0"/>
        <v>1019.4402964353719</v>
      </c>
      <c r="O40" s="31">
        <f t="shared" si="0"/>
        <v>3991.8188473724822</v>
      </c>
      <c r="P40" s="30">
        <f t="shared" si="1"/>
        <v>0.2034299698300456</v>
      </c>
      <c r="Q40" s="30">
        <f t="shared" si="1"/>
        <v>0.79657003016995431</v>
      </c>
      <c r="R40" s="4">
        <f t="shared" si="2"/>
        <v>2420.8166409775426</v>
      </c>
      <c r="S40" s="4">
        <f t="shared" si="2"/>
        <v>9479.183359022456</v>
      </c>
    </row>
    <row r="41" spans="9:19" x14ac:dyDescent="0.3">
      <c r="I41">
        <v>19</v>
      </c>
      <c r="J41" s="14">
        <f>'Performance evolution'!L41</f>
        <v>1.5</v>
      </c>
      <c r="K41" s="25">
        <f>'Performance evolution'!K41</f>
        <v>2</v>
      </c>
      <c r="L41" s="15">
        <f t="shared" si="5"/>
        <v>14592.734354440561</v>
      </c>
      <c r="M41" s="15">
        <f t="shared" si="5"/>
        <v>53407.265645559441</v>
      </c>
      <c r="N41" s="31">
        <f t="shared" si="0"/>
        <v>1014.7841601911189</v>
      </c>
      <c r="O41" s="31">
        <f t="shared" si="0"/>
        <v>3996.2533109925048</v>
      </c>
      <c r="P41" s="30">
        <f t="shared" si="1"/>
        <v>0.20250979283765433</v>
      </c>
      <c r="Q41" s="30">
        <f t="shared" si="1"/>
        <v>0.79749020716234564</v>
      </c>
      <c r="R41" s="4">
        <f t="shared" si="2"/>
        <v>2409.8665347680867</v>
      </c>
      <c r="S41" s="4">
        <f t="shared" si="2"/>
        <v>9490.1334652319129</v>
      </c>
    </row>
    <row r="42" spans="9:19" x14ac:dyDescent="0.3">
      <c r="I42">
        <v>19.5</v>
      </c>
      <c r="J42" s="14">
        <f>'Performance evolution'!L42</f>
        <v>1.5</v>
      </c>
      <c r="K42" s="25">
        <f>'Performance evolution'!K42</f>
        <v>2</v>
      </c>
      <c r="L42" s="15">
        <f t="shared" si="5"/>
        <v>14448.872377181549</v>
      </c>
      <c r="M42" s="15">
        <f t="shared" si="5"/>
        <v>53551.127622818451</v>
      </c>
      <c r="N42" s="31">
        <f t="shared" si="0"/>
        <v>1010.5964293574084</v>
      </c>
      <c r="O42" s="31">
        <f t="shared" si="0"/>
        <v>4000.2049653275585</v>
      </c>
      <c r="P42" s="30">
        <f t="shared" si="1"/>
        <v>0.20168359305347111</v>
      </c>
      <c r="Q42" s="30">
        <f t="shared" si="1"/>
        <v>0.79831640694652883</v>
      </c>
      <c r="R42" s="4">
        <f t="shared" si="2"/>
        <v>2400.034757336306</v>
      </c>
      <c r="S42" s="4">
        <f t="shared" si="2"/>
        <v>9499.9652426636931</v>
      </c>
    </row>
    <row r="43" spans="9:19" x14ac:dyDescent="0.3">
      <c r="I43" s="8">
        <v>20</v>
      </c>
      <c r="J43" s="22">
        <f>'Performance evolution'!L43</f>
        <v>1.5</v>
      </c>
      <c r="K43" s="26">
        <f>'Performance evolution'!K43</f>
        <v>2</v>
      </c>
      <c r="L43" s="23">
        <f>L42-($F$2*$F$3*$F$4*($F$5/2))*L42/SUM($L42:$M42)+R42</f>
        <v>14320.354468511083</v>
      </c>
      <c r="M43" s="23">
        <f>M42-($F$2*$F$3*$F$4*($F$5/2))*M42/SUM($L42:$M42)+S42</f>
        <v>53679.645531488917</v>
      </c>
      <c r="N43" s="32">
        <f t="shared" si="0"/>
        <v>1006.8310675356098</v>
      </c>
      <c r="O43" s="32">
        <f t="shared" si="0"/>
        <v>4003.7286440866083</v>
      </c>
      <c r="P43" s="33">
        <f t="shared" si="1"/>
        <v>0.20094183593905088</v>
      </c>
      <c r="Q43" s="33">
        <f t="shared" si="1"/>
        <v>0.79905816406094909</v>
      </c>
      <c r="R43" s="24">
        <f t="shared" si="2"/>
        <v>2391.2078476747056</v>
      </c>
      <c r="S43" s="24">
        <f t="shared" si="2"/>
        <v>9508.7921523252935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3C53F-EAE7-4715-A8C2-EA25826B29E6}">
  <dimension ref="B2:S44"/>
  <sheetViews>
    <sheetView zoomScale="72" zoomScaleNormal="80" workbookViewId="0">
      <selection activeCell="F9" sqref="F9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0.34</v>
      </c>
      <c r="I3">
        <v>0</v>
      </c>
      <c r="J3" s="14">
        <f>'Performance evolution'!N3</f>
        <v>0.9</v>
      </c>
      <c r="K3" s="25">
        <f>'Performance evolution'!M3</f>
        <v>0.7</v>
      </c>
      <c r="L3" s="15">
        <f>F2*F3*F4-M3</f>
        <v>101796</v>
      </c>
      <c r="M3" s="29">
        <f>F2*F3*F4*0.002</f>
        <v>204</v>
      </c>
      <c r="N3" s="31">
        <f>IF($F$6=1,J3^$F$7*LOG(L3)^$F$8,EXP(J3*$F$7+LOG(L3)*$F$8))</f>
        <v>1104.4399892957522</v>
      </c>
      <c r="O3" s="31">
        <f>IF($F$6=1,K3^$F$7*LOG(M3)^$F$8,EXP(K3*$F$7+LOG(M3)*$F$8))</f>
        <v>19.039979993430727</v>
      </c>
      <c r="P3" s="30">
        <f>N3/SUM($N3:$O3)</f>
        <v>0.98305267515763795</v>
      </c>
      <c r="Q3" s="30">
        <f>O3/SUM($N3:$O3)</f>
        <v>1.6947324842362055E-2</v>
      </c>
      <c r="R3" s="4">
        <f>$F$2*$F$3*$F$4*($F$5/2)*P3</f>
        <v>16043.419658572651</v>
      </c>
      <c r="S3" s="4">
        <f>$F$2*$F$3*$F$4*($F$5/2)*Q3</f>
        <v>276.58034142734874</v>
      </c>
    </row>
    <row r="4" spans="2:19" x14ac:dyDescent="0.3">
      <c r="B4" t="s">
        <v>29</v>
      </c>
      <c r="F4" s="17">
        <f>'Total market'!E6</f>
        <v>0.3</v>
      </c>
      <c r="I4">
        <v>0.5</v>
      </c>
      <c r="J4" s="14">
        <f>'Performance evolution'!N4</f>
        <v>0.9</v>
      </c>
      <c r="K4" s="25">
        <f>'Performance evolution'!M4</f>
        <v>0.70073936043929963</v>
      </c>
      <c r="L4" s="15">
        <f>L3-($F$2*$F$3*$F$4*($F$5/2))*L3/SUM($L3:$M3)+R3</f>
        <v>101552.05965857265</v>
      </c>
      <c r="M4" s="15">
        <f>M3-($F$2*$F$3*$F$4*($F$5/2))*M3/SUM($L3:$M3)+S3</f>
        <v>447.94034142734876</v>
      </c>
      <c r="N4" s="31">
        <f t="shared" ref="N4:O43" si="0">IF($F$6=1,J4^$F$7*LOG(L4)^$F$8,EXP(J4*$F$7+LOG(L4)*$F$8))</f>
        <v>1103.4062437786474</v>
      </c>
      <c r="O4" s="31">
        <f t="shared" si="0"/>
        <v>35.504717511797253</v>
      </c>
      <c r="P4" s="30">
        <f t="shared" ref="P4:Q43" si="1">N4/SUM($N4:$O4)</f>
        <v>0.96882573026466567</v>
      </c>
      <c r="Q4" s="30">
        <f t="shared" si="1"/>
        <v>3.1174269735334343E-2</v>
      </c>
      <c r="R4" s="4">
        <f t="shared" ref="R4:S43" si="2">$F$2*$F$3*$F$4*($F$5/2)*P4</f>
        <v>15811.235917919345</v>
      </c>
      <c r="S4" s="4">
        <f t="shared" si="2"/>
        <v>508.76408208065646</v>
      </c>
    </row>
    <row r="5" spans="2:19" x14ac:dyDescent="0.3">
      <c r="B5" t="s">
        <v>40</v>
      </c>
      <c r="F5" s="16">
        <v>0.32</v>
      </c>
      <c r="I5">
        <v>1</v>
      </c>
      <c r="J5" s="14">
        <f>'Performance evolution'!N5</f>
        <v>0.9</v>
      </c>
      <c r="K5" s="25">
        <f>'Performance evolution'!M5</f>
        <v>0.70164925751904428</v>
      </c>
      <c r="L5" s="15">
        <f t="shared" ref="L5:M20" si="3">L4-($F$2*$F$3*$F$4*($F$5/2))*L4/SUM($L4:$M4)+R4</f>
        <v>101114.96603112036</v>
      </c>
      <c r="M5" s="15">
        <f t="shared" si="3"/>
        <v>885.03396887962936</v>
      </c>
      <c r="N5" s="31">
        <f t="shared" si="0"/>
        <v>1101.5496394909524</v>
      </c>
      <c r="O5" s="31">
        <f t="shared" si="0"/>
        <v>57.313932241842572</v>
      </c>
      <c r="P5" s="30">
        <f t="shared" si="1"/>
        <v>0.95054298569749351</v>
      </c>
      <c r="Q5" s="30">
        <f t="shared" si="1"/>
        <v>4.9457014302506472E-2</v>
      </c>
      <c r="R5" s="4">
        <f t="shared" si="2"/>
        <v>15512.861526583094</v>
      </c>
      <c r="S5" s="4">
        <f t="shared" si="2"/>
        <v>807.13847341690564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evolution'!N6</f>
        <v>0.9</v>
      </c>
      <c r="K6" s="25">
        <f>'Performance evolution'!M6</f>
        <v>0.70279571674910446</v>
      </c>
      <c r="L6" s="15">
        <f t="shared" si="3"/>
        <v>100449.43299272419</v>
      </c>
      <c r="M6" s="15">
        <f t="shared" si="3"/>
        <v>1550.5670072757944</v>
      </c>
      <c r="N6" s="31">
        <f t="shared" si="0"/>
        <v>1098.7119513309306</v>
      </c>
      <c r="O6" s="31">
        <f t="shared" si="0"/>
        <v>82.236670480392263</v>
      </c>
      <c r="P6" s="30">
        <f t="shared" si="1"/>
        <v>0.93036388801211445</v>
      </c>
      <c r="Q6" s="30">
        <f t="shared" si="1"/>
        <v>6.9636111987885455E-2</v>
      </c>
      <c r="R6" s="4">
        <f t="shared" si="2"/>
        <v>15183.538652357707</v>
      </c>
      <c r="S6" s="4">
        <f t="shared" si="2"/>
        <v>1136.4613476422905</v>
      </c>
    </row>
    <row r="7" spans="2:19" ht="14.4" customHeight="1" x14ac:dyDescent="0.3">
      <c r="B7" t="s">
        <v>42</v>
      </c>
      <c r="F7" s="1">
        <v>2.2999999999999998</v>
      </c>
      <c r="I7">
        <v>2</v>
      </c>
      <c r="J7" s="14">
        <f>'Performance evolution'!N7</f>
        <v>0.9</v>
      </c>
      <c r="K7" s="25">
        <f>'Performance evolution'!M7</f>
        <v>0.70427739545672952</v>
      </c>
      <c r="L7" s="15">
        <f t="shared" si="3"/>
        <v>99561.062366246028</v>
      </c>
      <c r="M7" s="15">
        <f t="shared" si="3"/>
        <v>2438.9376337539579</v>
      </c>
      <c r="N7" s="31">
        <f t="shared" si="0"/>
        <v>1094.9036650462199</v>
      </c>
      <c r="O7" s="31">
        <f t="shared" si="0"/>
        <v>108.16700575071675</v>
      </c>
      <c r="P7" s="30">
        <f t="shared" si="1"/>
        <v>0.91009089625710449</v>
      </c>
      <c r="Q7" s="30">
        <f t="shared" si="1"/>
        <v>8.9909103742895582E-2</v>
      </c>
      <c r="R7" s="4">
        <f t="shared" si="2"/>
        <v>14852.683426915944</v>
      </c>
      <c r="S7" s="4">
        <f t="shared" si="2"/>
        <v>1467.316573084056</v>
      </c>
    </row>
    <row r="8" spans="2:19" ht="14.4" customHeight="1" x14ac:dyDescent="0.3">
      <c r="B8" t="s">
        <v>43</v>
      </c>
      <c r="F8" s="1">
        <v>4.5</v>
      </c>
      <c r="I8">
        <v>2.5</v>
      </c>
      <c r="J8" s="14">
        <f>'Performance evolution'!N8</f>
        <v>0.9</v>
      </c>
      <c r="K8" s="25">
        <f>'Performance evolution'!M8</f>
        <v>0.70624428096202863</v>
      </c>
      <c r="L8" s="15">
        <f t="shared" si="3"/>
        <v>98483.975814562611</v>
      </c>
      <c r="M8" s="15">
        <f t="shared" si="3"/>
        <v>3516.0241854373808</v>
      </c>
      <c r="N8" s="31">
        <f t="shared" si="0"/>
        <v>1090.2545396358832</v>
      </c>
      <c r="O8" s="31">
        <f t="shared" si="0"/>
        <v>133.79788244730699</v>
      </c>
      <c r="P8" s="30">
        <f t="shared" si="1"/>
        <v>0.89069268600473894</v>
      </c>
      <c r="Q8" s="30">
        <f t="shared" si="1"/>
        <v>0.10930731399526096</v>
      </c>
      <c r="R8" s="4">
        <f t="shared" si="2"/>
        <v>14536.104635597339</v>
      </c>
      <c r="S8" s="4">
        <f t="shared" si="2"/>
        <v>1783.895364402659</v>
      </c>
    </row>
    <row r="9" spans="2:19" x14ac:dyDescent="0.3">
      <c r="B9" s="27"/>
      <c r="I9">
        <v>3</v>
      </c>
      <c r="J9" s="14">
        <f>'Performance evolution'!N9</f>
        <v>0.9</v>
      </c>
      <c r="K9" s="25">
        <f>'Performance evolution'!M9</f>
        <v>0.70892759434576902</v>
      </c>
      <c r="L9" s="15">
        <f t="shared" si="3"/>
        <v>97262.644319829924</v>
      </c>
      <c r="M9" s="15">
        <f t="shared" si="3"/>
        <v>4737.3556801700588</v>
      </c>
      <c r="N9" s="31">
        <f t="shared" si="0"/>
        <v>1084.939807637686</v>
      </c>
      <c r="O9" s="31">
        <f t="shared" si="0"/>
        <v>158.60883911791922</v>
      </c>
      <c r="P9" s="30">
        <f t="shared" si="1"/>
        <v>0.87245465665398247</v>
      </c>
      <c r="Q9" s="30">
        <f t="shared" si="1"/>
        <v>0.12754534334601761</v>
      </c>
      <c r="R9" s="4">
        <f t="shared" si="2"/>
        <v>14238.459996592994</v>
      </c>
      <c r="S9" s="4">
        <f t="shared" si="2"/>
        <v>2081.5400034070076</v>
      </c>
    </row>
    <row r="10" spans="2:19" x14ac:dyDescent="0.3">
      <c r="I10">
        <v>3.5</v>
      </c>
      <c r="J10" s="14">
        <f>'Performance evolution'!N10</f>
        <v>0.9</v>
      </c>
      <c r="K10" s="25">
        <f>'Performance evolution'!M10</f>
        <v>0.71268678079110181</v>
      </c>
      <c r="L10" s="15">
        <f t="shared" si="3"/>
        <v>95939.081225250135</v>
      </c>
      <c r="M10" s="15">
        <f t="shared" si="3"/>
        <v>6060.9187747498563</v>
      </c>
      <c r="N10" s="31">
        <f t="shared" si="0"/>
        <v>1079.1275557099409</v>
      </c>
      <c r="O10" s="31">
        <f t="shared" si="0"/>
        <v>182.68046406523155</v>
      </c>
      <c r="P10" s="30">
        <f t="shared" si="1"/>
        <v>0.855223250128192</v>
      </c>
      <c r="Q10" s="30">
        <f t="shared" si="1"/>
        <v>0.14477674987180805</v>
      </c>
      <c r="R10" s="4">
        <f t="shared" si="2"/>
        <v>13957.243442092093</v>
      </c>
      <c r="S10" s="4">
        <f t="shared" si="2"/>
        <v>2362.7565579079073</v>
      </c>
    </row>
    <row r="11" spans="2:19" x14ac:dyDescent="0.3">
      <c r="I11">
        <v>4</v>
      </c>
      <c r="J11" s="14">
        <f>'Performance evolution'!N11</f>
        <v>0.9</v>
      </c>
      <c r="K11" s="25">
        <f>'Performance evolution'!M11</f>
        <v>0.71808062993162147</v>
      </c>
      <c r="L11" s="15">
        <f t="shared" si="3"/>
        <v>94546.071671302198</v>
      </c>
      <c r="M11" s="15">
        <f t="shared" si="3"/>
        <v>7453.9283286977861</v>
      </c>
      <c r="N11" s="31">
        <f t="shared" si="0"/>
        <v>1072.949840272807</v>
      </c>
      <c r="O11" s="31">
        <f t="shared" si="0"/>
        <v>206.58647054218443</v>
      </c>
      <c r="P11" s="30">
        <f t="shared" si="1"/>
        <v>0.83854583195798438</v>
      </c>
      <c r="Q11" s="30">
        <f t="shared" si="1"/>
        <v>0.16145416804201568</v>
      </c>
      <c r="R11" s="4">
        <f t="shared" si="2"/>
        <v>13685.067977554305</v>
      </c>
      <c r="S11" s="4">
        <f t="shared" si="2"/>
        <v>2634.932022445696</v>
      </c>
    </row>
    <row r="12" spans="2:19" x14ac:dyDescent="0.3">
      <c r="I12">
        <v>4.5</v>
      </c>
      <c r="J12" s="14">
        <f>'Performance evolution'!N12</f>
        <v>0.9</v>
      </c>
      <c r="K12" s="25">
        <f>'Performance evolution'!M12</f>
        <v>0.72596782174007313</v>
      </c>
      <c r="L12" s="15">
        <f t="shared" si="3"/>
        <v>93103.768181448162</v>
      </c>
      <c r="M12" s="15">
        <f t="shared" si="3"/>
        <v>8896.2318185518361</v>
      </c>
      <c r="N12" s="31">
        <f t="shared" si="0"/>
        <v>1066.4865425446037</v>
      </c>
      <c r="O12" s="31">
        <f t="shared" si="0"/>
        <v>231.42168191826855</v>
      </c>
      <c r="P12" s="30">
        <f t="shared" si="1"/>
        <v>0.82169642078195437</v>
      </c>
      <c r="Q12" s="30">
        <f t="shared" si="1"/>
        <v>0.17830357921804552</v>
      </c>
      <c r="R12" s="4">
        <f t="shared" si="2"/>
        <v>13410.085587161495</v>
      </c>
      <c r="S12" s="4">
        <f t="shared" si="2"/>
        <v>2909.9144128385028</v>
      </c>
    </row>
    <row r="13" spans="2:19" x14ac:dyDescent="0.3">
      <c r="I13">
        <v>5</v>
      </c>
      <c r="J13" s="14">
        <f>'Performance evolution'!N13</f>
        <v>0.9</v>
      </c>
      <c r="K13" s="25">
        <f>'Performance evolution'!M13</f>
        <v>0.73763289084896821</v>
      </c>
      <c r="L13" s="15">
        <f t="shared" si="3"/>
        <v>91617.250859577951</v>
      </c>
      <c r="M13" s="15">
        <f t="shared" si="3"/>
        <v>10382.749140422045</v>
      </c>
      <c r="N13" s="31">
        <f t="shared" si="0"/>
        <v>1059.7519721143481</v>
      </c>
      <c r="O13" s="31">
        <f t="shared" si="0"/>
        <v>258.97407922420882</v>
      </c>
      <c r="P13" s="30">
        <f t="shared" si="1"/>
        <v>0.80361798497774406</v>
      </c>
      <c r="Q13" s="30">
        <f t="shared" si="1"/>
        <v>0.19638201502225602</v>
      </c>
      <c r="R13" s="4">
        <f t="shared" si="2"/>
        <v>13115.045514836784</v>
      </c>
      <c r="S13" s="4">
        <f t="shared" si="2"/>
        <v>3204.9544851632181</v>
      </c>
    </row>
    <row r="14" spans="2:19" x14ac:dyDescent="0.3">
      <c r="I14">
        <v>5.5</v>
      </c>
      <c r="J14" s="14">
        <f>'Performance evolution'!N14</f>
        <v>0.9</v>
      </c>
      <c r="K14" s="25">
        <f>'Performance evolution'!M14</f>
        <v>0.75491011595671531</v>
      </c>
      <c r="L14" s="15">
        <f t="shared" si="3"/>
        <v>90073.536236882268</v>
      </c>
      <c r="M14" s="15">
        <f t="shared" si="3"/>
        <v>11926.463763117736</v>
      </c>
      <c r="N14" s="31">
        <f t="shared" si="0"/>
        <v>1052.6775594033131</v>
      </c>
      <c r="O14" s="31">
        <f t="shared" si="0"/>
        <v>292.05065146096427</v>
      </c>
      <c r="P14" s="30">
        <f t="shared" si="1"/>
        <v>0.78281808241885642</v>
      </c>
      <c r="Q14" s="30">
        <f t="shared" si="1"/>
        <v>0.21718191758114366</v>
      </c>
      <c r="R14" s="4">
        <f t="shared" si="2"/>
        <v>12775.591105075737</v>
      </c>
      <c r="S14" s="4">
        <f t="shared" si="2"/>
        <v>3544.4088949242646</v>
      </c>
    </row>
    <row r="15" spans="2:19" x14ac:dyDescent="0.3">
      <c r="I15">
        <v>6</v>
      </c>
      <c r="J15" s="14">
        <f>'Performance evolution'!N15</f>
        <v>0.9</v>
      </c>
      <c r="K15" s="25">
        <f>'Performance evolution'!M15</f>
        <v>0.78023418652312582</v>
      </c>
      <c r="L15" s="15">
        <f t="shared" si="3"/>
        <v>88437.361544056839</v>
      </c>
      <c r="M15" s="15">
        <f t="shared" si="3"/>
        <v>13562.638455943163</v>
      </c>
      <c r="N15" s="31">
        <f t="shared" si="0"/>
        <v>1045.0870731719399</v>
      </c>
      <c r="O15" s="31">
        <f t="shared" si="0"/>
        <v>334.96669977330697</v>
      </c>
      <c r="P15" s="30">
        <f t="shared" si="1"/>
        <v>0.75727996521582153</v>
      </c>
      <c r="Q15" s="30">
        <f t="shared" si="1"/>
        <v>0.24272003478417839</v>
      </c>
      <c r="R15" s="4">
        <f t="shared" si="2"/>
        <v>12358.809032322208</v>
      </c>
      <c r="S15" s="4">
        <f t="shared" si="2"/>
        <v>3961.1909676777914</v>
      </c>
    </row>
    <row r="16" spans="2:19" x14ac:dyDescent="0.3">
      <c r="I16">
        <v>6.5</v>
      </c>
      <c r="J16" s="14">
        <f>'Performance evolution'!N16</f>
        <v>0.9</v>
      </c>
      <c r="K16" s="25">
        <f>'Performance evolution'!M16</f>
        <v>0.81648113976307224</v>
      </c>
      <c r="L16" s="15">
        <f t="shared" si="3"/>
        <v>86646.192729329967</v>
      </c>
      <c r="M16" s="15">
        <f t="shared" si="3"/>
        <v>15353.807270670048</v>
      </c>
      <c r="N16" s="31">
        <f t="shared" si="0"/>
        <v>1036.6651696518095</v>
      </c>
      <c r="O16" s="31">
        <f t="shared" si="0"/>
        <v>394.1609091176561</v>
      </c>
      <c r="P16" s="30">
        <f t="shared" si="1"/>
        <v>0.72452213796896892</v>
      </c>
      <c r="Q16" s="30">
        <f t="shared" si="1"/>
        <v>0.27547786203103114</v>
      </c>
      <c r="R16" s="4">
        <f t="shared" si="2"/>
        <v>11824.201291653573</v>
      </c>
      <c r="S16" s="4">
        <f t="shared" si="2"/>
        <v>4495.7987083464286</v>
      </c>
    </row>
    <row r="17" spans="9:19" x14ac:dyDescent="0.3">
      <c r="I17">
        <v>7</v>
      </c>
      <c r="J17" s="14">
        <f>'Performance evolution'!N17</f>
        <v>0.9</v>
      </c>
      <c r="K17" s="25">
        <f>'Performance evolution'!M17</f>
        <v>0.8663848384624977</v>
      </c>
      <c r="L17" s="15">
        <f t="shared" si="3"/>
        <v>84607.003184290748</v>
      </c>
      <c r="M17" s="15">
        <f t="shared" si="3"/>
        <v>17392.99681570927</v>
      </c>
      <c r="N17" s="31">
        <f t="shared" si="0"/>
        <v>1026.9291024968857</v>
      </c>
      <c r="O17" s="31">
        <f t="shared" si="0"/>
        <v>478.68946103740063</v>
      </c>
      <c r="P17" s="30">
        <f t="shared" si="1"/>
        <v>0.68206458618992727</v>
      </c>
      <c r="Q17" s="30">
        <f t="shared" si="1"/>
        <v>0.31793541381007273</v>
      </c>
      <c r="R17" s="4">
        <f t="shared" si="2"/>
        <v>11131.294046619612</v>
      </c>
      <c r="S17" s="4">
        <f t="shared" si="2"/>
        <v>5188.7059533803867</v>
      </c>
    </row>
    <row r="18" spans="9:19" x14ac:dyDescent="0.3">
      <c r="I18">
        <v>7.5</v>
      </c>
      <c r="J18" s="14">
        <f>'Performance evolution'!N18</f>
        <v>0.9</v>
      </c>
      <c r="K18" s="25">
        <f>'Performance evolution'!M18</f>
        <v>0.9312779170527814</v>
      </c>
      <c r="L18" s="15">
        <f t="shared" si="3"/>
        <v>82201.17672142385</v>
      </c>
      <c r="M18" s="15">
        <f t="shared" si="3"/>
        <v>19798.823278576176</v>
      </c>
      <c r="N18" s="31">
        <f t="shared" si="0"/>
        <v>1015.231593686757</v>
      </c>
      <c r="O18" s="31">
        <f t="shared" si="0"/>
        <v>599.7392488408442</v>
      </c>
      <c r="P18" s="30">
        <f t="shared" si="1"/>
        <v>0.62863772332744505</v>
      </c>
      <c r="Q18" s="30">
        <f t="shared" si="1"/>
        <v>0.37136227667255495</v>
      </c>
      <c r="R18" s="4">
        <f t="shared" si="2"/>
        <v>10259.367644703903</v>
      </c>
      <c r="S18" s="4">
        <f t="shared" si="2"/>
        <v>6060.6323552960966</v>
      </c>
    </row>
    <row r="19" spans="9:19" x14ac:dyDescent="0.3">
      <c r="I19">
        <v>8</v>
      </c>
      <c r="J19" s="14">
        <f>'Performance evolution'!N19</f>
        <v>0.9</v>
      </c>
      <c r="K19" s="25">
        <f>'Performance evolution'!M19</f>
        <v>1.0091281544662325</v>
      </c>
      <c r="L19" s="15">
        <f t="shared" si="3"/>
        <v>79308.356090699948</v>
      </c>
      <c r="M19" s="15">
        <f t="shared" si="3"/>
        <v>22691.643909300084</v>
      </c>
      <c r="N19" s="31">
        <f t="shared" si="0"/>
        <v>1000.8488185769398</v>
      </c>
      <c r="O19" s="31">
        <f t="shared" si="0"/>
        <v>767.20570685153882</v>
      </c>
      <c r="P19" s="30">
        <f t="shared" si="1"/>
        <v>0.5660735029279651</v>
      </c>
      <c r="Q19" s="30">
        <f t="shared" si="1"/>
        <v>0.4339264970720349</v>
      </c>
      <c r="R19" s="4">
        <f t="shared" si="2"/>
        <v>9238.3195677843905</v>
      </c>
      <c r="S19" s="4">
        <f t="shared" si="2"/>
        <v>7081.6804322156095</v>
      </c>
    </row>
    <row r="20" spans="9:19" x14ac:dyDescent="0.3">
      <c r="I20">
        <v>8.5</v>
      </c>
      <c r="J20" s="14">
        <f>'Performance evolution'!N20</f>
        <v>0.9</v>
      </c>
      <c r="K20" s="25">
        <f>'Performance evolution'!M20</f>
        <v>1.0927418442311179</v>
      </c>
      <c r="L20" s="15">
        <f t="shared" si="3"/>
        <v>75857.338683972353</v>
      </c>
      <c r="M20" s="15">
        <f t="shared" si="3"/>
        <v>26142.661316027683</v>
      </c>
      <c r="N20" s="31">
        <f t="shared" si="0"/>
        <v>983.2093739197453</v>
      </c>
      <c r="O20" s="31">
        <f t="shared" si="0"/>
        <v>981.33769129431892</v>
      </c>
      <c r="P20" s="30">
        <f t="shared" si="1"/>
        <v>0.50047636492364267</v>
      </c>
      <c r="Q20" s="30">
        <f t="shared" si="1"/>
        <v>0.49952363507635728</v>
      </c>
      <c r="R20" s="4">
        <f t="shared" si="2"/>
        <v>8167.7742755538484</v>
      </c>
      <c r="S20" s="4">
        <f t="shared" si="2"/>
        <v>8152.2257244461507</v>
      </c>
    </row>
    <row r="21" spans="9:19" x14ac:dyDescent="0.3">
      <c r="I21">
        <v>9</v>
      </c>
      <c r="J21" s="14">
        <f>'Performance evolution'!N21</f>
        <v>0.9</v>
      </c>
      <c r="K21" s="25">
        <f>'Performance evolution'!M21</f>
        <v>1.1704115563641841</v>
      </c>
      <c r="L21" s="15">
        <f t="shared" ref="L21:M30" si="4">L20-($F$2*$F$3*$F$4*($F$5/2))*L20/SUM($L20:$M20)+R20</f>
        <v>71887.938770090623</v>
      </c>
      <c r="M21" s="15">
        <f t="shared" si="4"/>
        <v>30112.061229909406</v>
      </c>
      <c r="N21" s="31">
        <f t="shared" si="0"/>
        <v>962.22321081029759</v>
      </c>
      <c r="O21" s="31">
        <f t="shared" si="0"/>
        <v>1222.8700995872337</v>
      </c>
      <c r="P21" s="30">
        <f t="shared" si="1"/>
        <v>0.44035795003886657</v>
      </c>
      <c r="Q21" s="30">
        <f t="shared" si="1"/>
        <v>0.55964204996113343</v>
      </c>
      <c r="R21" s="4">
        <f t="shared" si="2"/>
        <v>7186.6417446343021</v>
      </c>
      <c r="S21" s="4">
        <f t="shared" si="2"/>
        <v>9133.3582553656979</v>
      </c>
    </row>
    <row r="22" spans="9:19" x14ac:dyDescent="0.3">
      <c r="I22">
        <v>9.5</v>
      </c>
      <c r="J22" s="14">
        <f>'Performance evolution'!N22</f>
        <v>0.9</v>
      </c>
      <c r="K22" s="25">
        <f>'Performance evolution'!M22</f>
        <v>1.2307889091354312</v>
      </c>
      <c r="L22" s="15">
        <f t="shared" si="4"/>
        <v>67572.510311510428</v>
      </c>
      <c r="M22" s="15">
        <f t="shared" si="4"/>
        <v>34427.489688489601</v>
      </c>
      <c r="N22" s="31">
        <f t="shared" si="0"/>
        <v>938.48387785208718</v>
      </c>
      <c r="O22" s="31">
        <f t="shared" si="0"/>
        <v>1454.9261807621569</v>
      </c>
      <c r="P22" s="30">
        <f t="shared" si="1"/>
        <v>0.39211161266509348</v>
      </c>
      <c r="Q22" s="30">
        <f t="shared" si="1"/>
        <v>0.60788838733490658</v>
      </c>
      <c r="R22" s="4">
        <f t="shared" si="2"/>
        <v>6399.2615186943258</v>
      </c>
      <c r="S22" s="4">
        <f t="shared" si="2"/>
        <v>9920.738481305676</v>
      </c>
    </row>
    <row r="23" spans="9:19" x14ac:dyDescent="0.3">
      <c r="I23">
        <v>10</v>
      </c>
      <c r="J23" s="14">
        <f>'Performance evolution'!N23</f>
        <v>0.9</v>
      </c>
      <c r="K23" s="25">
        <f>'Performance evolution'!M23</f>
        <v>1.2691154816061527</v>
      </c>
      <c r="L23" s="15">
        <f t="shared" si="4"/>
        <v>63160.170180363086</v>
      </c>
      <c r="M23" s="15">
        <f t="shared" si="4"/>
        <v>38839.829819636943</v>
      </c>
      <c r="N23" s="31">
        <f t="shared" si="0"/>
        <v>913.11151205424665</v>
      </c>
      <c r="O23" s="31">
        <f t="shared" si="0"/>
        <v>1644.0006490167971</v>
      </c>
      <c r="P23" s="30">
        <f t="shared" si="1"/>
        <v>0.35708700070152216</v>
      </c>
      <c r="Q23" s="30">
        <f t="shared" si="1"/>
        <v>0.64291299929847778</v>
      </c>
      <c r="R23" s="4">
        <f t="shared" si="2"/>
        <v>5827.6598514488414</v>
      </c>
      <c r="S23" s="4">
        <f t="shared" si="2"/>
        <v>10492.340148551157</v>
      </c>
    </row>
    <row r="24" spans="9:19" x14ac:dyDescent="0.3">
      <c r="I24">
        <v>10.5</v>
      </c>
      <c r="J24" s="14">
        <f>'Performance evolution'!N24</f>
        <v>0.9</v>
      </c>
      <c r="K24" s="25">
        <f>'Performance evolution'!M24</f>
        <v>1.2886994883642375</v>
      </c>
      <c r="L24" s="15">
        <f t="shared" si="4"/>
        <v>58882.202802953834</v>
      </c>
      <c r="M24" s="15">
        <f t="shared" si="4"/>
        <v>43117.797197046195</v>
      </c>
      <c r="N24" s="31">
        <f t="shared" si="0"/>
        <v>887.32750123290646</v>
      </c>
      <c r="O24" s="31">
        <f t="shared" si="0"/>
        <v>1780.0320391589837</v>
      </c>
      <c r="P24" s="30">
        <f t="shared" si="1"/>
        <v>0.33266137833917198</v>
      </c>
      <c r="Q24" s="30">
        <f t="shared" si="1"/>
        <v>0.66733862166082802</v>
      </c>
      <c r="R24" s="4">
        <f t="shared" si="2"/>
        <v>5429.0336944952869</v>
      </c>
      <c r="S24" s="4">
        <f t="shared" si="2"/>
        <v>10890.966305504713</v>
      </c>
    </row>
    <row r="25" spans="9:19" x14ac:dyDescent="0.3">
      <c r="I25">
        <v>11</v>
      </c>
      <c r="J25" s="14">
        <f>'Performance evolution'!N25</f>
        <v>0.9</v>
      </c>
      <c r="K25" s="25">
        <f>'Performance evolution'!M25</f>
        <v>1.2966780936833935</v>
      </c>
      <c r="L25" s="15">
        <f t="shared" si="4"/>
        <v>54890.084048976511</v>
      </c>
      <c r="M25" s="15">
        <f t="shared" si="4"/>
        <v>47109.915951023519</v>
      </c>
      <c r="N25" s="31">
        <f t="shared" si="0"/>
        <v>862.08805750929321</v>
      </c>
      <c r="O25" s="31">
        <f t="shared" si="0"/>
        <v>1873.8809317035202</v>
      </c>
      <c r="P25" s="30">
        <f t="shared" si="1"/>
        <v>0.3150942356833259</v>
      </c>
      <c r="Q25" s="30">
        <f t="shared" si="1"/>
        <v>0.68490576431667405</v>
      </c>
      <c r="R25" s="4">
        <f t="shared" si="2"/>
        <v>5142.3379263518782</v>
      </c>
      <c r="S25" s="4">
        <f t="shared" si="2"/>
        <v>11177.66207364812</v>
      </c>
    </row>
    <row r="26" spans="9:19" x14ac:dyDescent="0.3">
      <c r="I26">
        <v>11.5</v>
      </c>
      <c r="J26" s="14">
        <f>'Performance evolution'!N26</f>
        <v>0.9</v>
      </c>
      <c r="K26" s="25">
        <f>'Performance evolution'!M26</f>
        <v>1.2992363112763423</v>
      </c>
      <c r="L26" s="15">
        <f t="shared" si="4"/>
        <v>51250.008527492151</v>
      </c>
      <c r="M26" s="15">
        <f t="shared" si="4"/>
        <v>50749.991472507878</v>
      </c>
      <c r="N26" s="31">
        <f t="shared" si="0"/>
        <v>837.96302659647779</v>
      </c>
      <c r="O26" s="31">
        <f t="shared" si="0"/>
        <v>1941.7000970160436</v>
      </c>
      <c r="P26" s="30">
        <f t="shared" si="1"/>
        <v>0.30146207987514673</v>
      </c>
      <c r="Q26" s="30">
        <f t="shared" si="1"/>
        <v>0.69853792012485327</v>
      </c>
      <c r="R26" s="4">
        <f t="shared" si="2"/>
        <v>4919.8611435623943</v>
      </c>
      <c r="S26" s="4">
        <f t="shared" si="2"/>
        <v>11400.138856437605</v>
      </c>
    </row>
    <row r="27" spans="9:19" x14ac:dyDescent="0.3">
      <c r="I27">
        <v>12</v>
      </c>
      <c r="J27" s="14">
        <f>'Performance evolution'!N27</f>
        <v>0.9</v>
      </c>
      <c r="K27" s="25">
        <f>'Performance evolution'!M27</f>
        <v>1.2998676439925723</v>
      </c>
      <c r="L27" s="15">
        <f t="shared" si="4"/>
        <v>47969.868306655808</v>
      </c>
      <c r="M27" s="15">
        <f t="shared" si="4"/>
        <v>54030.131693344221</v>
      </c>
      <c r="N27" s="31">
        <f t="shared" si="0"/>
        <v>815.20815659598838</v>
      </c>
      <c r="O27" s="31">
        <f t="shared" si="0"/>
        <v>1994.9498436544682</v>
      </c>
      <c r="P27" s="30">
        <f t="shared" si="1"/>
        <v>0.29009335294433003</v>
      </c>
      <c r="Q27" s="30">
        <f t="shared" si="1"/>
        <v>0.70990664705566997</v>
      </c>
      <c r="R27" s="4">
        <f t="shared" si="2"/>
        <v>4734.3235200514664</v>
      </c>
      <c r="S27" s="4">
        <f t="shared" si="2"/>
        <v>11585.676479948534</v>
      </c>
    </row>
    <row r="28" spans="9:19" x14ac:dyDescent="0.3">
      <c r="I28">
        <v>12.5</v>
      </c>
      <c r="J28" s="14">
        <f>'Performance evolution'!N28</f>
        <v>0.9</v>
      </c>
      <c r="K28" s="25">
        <f>'Performance evolution'!M28</f>
        <v>1.2999835350969724</v>
      </c>
      <c r="L28" s="15">
        <f t="shared" si="4"/>
        <v>45029.012897642351</v>
      </c>
      <c r="M28" s="15">
        <f t="shared" si="4"/>
        <v>56970.987102357678</v>
      </c>
      <c r="N28" s="31">
        <f t="shared" si="0"/>
        <v>793.89546894835621</v>
      </c>
      <c r="O28" s="31">
        <f t="shared" si="0"/>
        <v>2039.4031138629912</v>
      </c>
      <c r="P28" s="30">
        <f t="shared" si="1"/>
        <v>0.2802018374500479</v>
      </c>
      <c r="Q28" s="30">
        <f t="shared" si="1"/>
        <v>0.7197981625499521</v>
      </c>
      <c r="R28" s="4">
        <f t="shared" si="2"/>
        <v>4572.8939871847815</v>
      </c>
      <c r="S28" s="4">
        <f t="shared" si="2"/>
        <v>11747.106012815218</v>
      </c>
    </row>
    <row r="29" spans="9:19" x14ac:dyDescent="0.3">
      <c r="I29">
        <v>13</v>
      </c>
      <c r="J29" s="14">
        <f>'Performance evolution'!N29</f>
        <v>0.9</v>
      </c>
      <c r="K29" s="25">
        <f>'Performance evolution'!M29</f>
        <v>1.2999986224740572</v>
      </c>
      <c r="L29" s="15">
        <f t="shared" si="4"/>
        <v>42397.264821204357</v>
      </c>
      <c r="M29" s="15">
        <f t="shared" si="4"/>
        <v>59602.735178795672</v>
      </c>
      <c r="N29" s="31">
        <f t="shared" si="0"/>
        <v>774.01291816071409</v>
      </c>
      <c r="O29" s="31">
        <f t="shared" si="0"/>
        <v>2077.5801511028035</v>
      </c>
      <c r="P29" s="30">
        <f t="shared" si="1"/>
        <v>0.27143175739328712</v>
      </c>
      <c r="Q29" s="30">
        <f t="shared" si="1"/>
        <v>0.72856824260671293</v>
      </c>
      <c r="R29" s="4">
        <f t="shared" si="2"/>
        <v>4429.7662806584458</v>
      </c>
      <c r="S29" s="4">
        <f t="shared" si="2"/>
        <v>11890.233719341555</v>
      </c>
    </row>
    <row r="30" spans="9:19" x14ac:dyDescent="0.3">
      <c r="I30">
        <v>13.5</v>
      </c>
      <c r="J30" s="14">
        <f>'Performance evolution'!N30</f>
        <v>0.9</v>
      </c>
      <c r="K30" s="25">
        <f>'Performance evolution'!M30</f>
        <v>1.2999999289600905</v>
      </c>
      <c r="L30" s="15">
        <f t="shared" si="4"/>
        <v>40043.468730470115</v>
      </c>
      <c r="M30" s="15">
        <f t="shared" si="4"/>
        <v>61956.531269529922</v>
      </c>
      <c r="N30" s="31">
        <f t="shared" si="0"/>
        <v>755.51539027844979</v>
      </c>
      <c r="O30" s="31">
        <f t="shared" si="0"/>
        <v>2110.7209350775861</v>
      </c>
      <c r="P30" s="30">
        <f t="shared" si="1"/>
        <v>0.26359145043094162</v>
      </c>
      <c r="Q30" s="30">
        <f t="shared" si="1"/>
        <v>0.73640854956905832</v>
      </c>
      <c r="R30" s="4">
        <f t="shared" si="2"/>
        <v>4301.8124710329676</v>
      </c>
      <c r="S30" s="4">
        <f t="shared" si="2"/>
        <v>12018.187528967032</v>
      </c>
    </row>
    <row r="31" spans="9:19" x14ac:dyDescent="0.3">
      <c r="I31">
        <v>14</v>
      </c>
      <c r="J31" s="14">
        <f>'Performance evolution'!N31</f>
        <v>0.9</v>
      </c>
      <c r="K31" s="25">
        <f>'Performance evolution'!M31</f>
        <v>1.2999999979953283</v>
      </c>
      <c r="L31" s="15">
        <f>L30-($F$2*$F$3*$F$4*($F$5/2))*L30/SUM($L30:$M30)+R30</f>
        <v>37938.326204627861</v>
      </c>
      <c r="M31" s="15">
        <f>M30-($F$2*$F$3*$F$4*($F$5/2))*M30/SUM($L30:$M30)+S30</f>
        <v>64061.67379537216</v>
      </c>
      <c r="N31" s="31">
        <f t="shared" si="0"/>
        <v>738.34447404017237</v>
      </c>
      <c r="O31" s="31">
        <f t="shared" si="0"/>
        <v>2139.6361637137484</v>
      </c>
      <c r="P31" s="30">
        <f t="shared" si="1"/>
        <v>0.25654949319478498</v>
      </c>
      <c r="Q31" s="30">
        <f t="shared" si="1"/>
        <v>0.74345050680521507</v>
      </c>
      <c r="R31" s="4">
        <f t="shared" si="2"/>
        <v>4186.8877289388911</v>
      </c>
      <c r="S31" s="4">
        <f t="shared" si="2"/>
        <v>12133.112271061111</v>
      </c>
    </row>
    <row r="32" spans="9:19" x14ac:dyDescent="0.3">
      <c r="I32">
        <v>14.5</v>
      </c>
      <c r="J32" s="14">
        <f>'Performance evolution'!N32</f>
        <v>0.9</v>
      </c>
      <c r="K32" s="25">
        <f>'Performance evolution'!M32</f>
        <v>1.2999999999737946</v>
      </c>
      <c r="L32" s="15">
        <f t="shared" ref="L32:M42" si="5">L31-($F$2*$F$3*$F$4*($F$5/2))*L31/SUM($L31:$M31)+R31</f>
        <v>36055.081740826296</v>
      </c>
      <c r="M32" s="15">
        <f t="shared" si="5"/>
        <v>65944.918259173734</v>
      </c>
      <c r="N32" s="31">
        <f t="shared" si="0"/>
        <v>722.43541345152846</v>
      </c>
      <c r="O32" s="31">
        <f t="shared" si="0"/>
        <v>2164.957706447402</v>
      </c>
      <c r="P32" s="30">
        <f t="shared" si="1"/>
        <v>0.25020334379574072</v>
      </c>
      <c r="Q32" s="30">
        <f t="shared" si="1"/>
        <v>0.74979665620425928</v>
      </c>
      <c r="R32" s="4">
        <f t="shared" si="2"/>
        <v>4083.3185707464886</v>
      </c>
      <c r="S32" s="4">
        <f t="shared" si="2"/>
        <v>12236.681429253511</v>
      </c>
    </row>
    <row r="33" spans="9:19" x14ac:dyDescent="0.3">
      <c r="I33">
        <v>15</v>
      </c>
      <c r="J33" s="14">
        <f>'Performance evolution'!N33</f>
        <v>0.9</v>
      </c>
      <c r="K33" s="25">
        <f>'Performance evolution'!M33</f>
        <v>1.299999999999875</v>
      </c>
      <c r="L33" s="15">
        <f t="shared" si="5"/>
        <v>34369.587233040576</v>
      </c>
      <c r="M33" s="15">
        <f t="shared" si="5"/>
        <v>67630.412766959445</v>
      </c>
      <c r="N33" s="31">
        <f t="shared" si="0"/>
        <v>707.72018210405008</v>
      </c>
      <c r="O33" s="31">
        <f t="shared" si="0"/>
        <v>2187.2038898038008</v>
      </c>
      <c r="P33" s="30">
        <f t="shared" si="1"/>
        <v>0.2444693416907612</v>
      </c>
      <c r="Q33" s="30">
        <f t="shared" si="1"/>
        <v>0.75553065830923893</v>
      </c>
      <c r="R33" s="4">
        <f t="shared" si="2"/>
        <v>3989.739656393223</v>
      </c>
      <c r="S33" s="4">
        <f t="shared" si="2"/>
        <v>12330.26034360678</v>
      </c>
    </row>
    <row r="34" spans="9:19" x14ac:dyDescent="0.3">
      <c r="I34">
        <v>15.5</v>
      </c>
      <c r="J34" s="14">
        <f>'Performance evolution'!N34</f>
        <v>0.9</v>
      </c>
      <c r="K34" s="25">
        <f>'Performance evolution'!M34</f>
        <v>1.2999999999999998</v>
      </c>
      <c r="L34" s="15">
        <f t="shared" si="5"/>
        <v>32860.192932147307</v>
      </c>
      <c r="M34" s="15">
        <f t="shared" si="5"/>
        <v>69139.807067852729</v>
      </c>
      <c r="N34" s="31">
        <f t="shared" si="0"/>
        <v>694.12940631614356</v>
      </c>
      <c r="O34" s="31">
        <f t="shared" si="0"/>
        <v>2206.8055663230148</v>
      </c>
      <c r="P34" s="30">
        <f t="shared" si="1"/>
        <v>0.23927782348207946</v>
      </c>
      <c r="Q34" s="30">
        <f t="shared" si="1"/>
        <v>0.76072217651792051</v>
      </c>
      <c r="R34" s="4">
        <f t="shared" si="2"/>
        <v>3905.014079227537</v>
      </c>
      <c r="S34" s="4">
        <f t="shared" si="2"/>
        <v>12414.985920772462</v>
      </c>
    </row>
    <row r="35" spans="9:19" x14ac:dyDescent="0.3">
      <c r="I35">
        <v>16</v>
      </c>
      <c r="J35" s="14">
        <f>'Performance evolution'!N35</f>
        <v>0.9</v>
      </c>
      <c r="K35" s="25">
        <f>'Performance evolution'!M35</f>
        <v>1.3</v>
      </c>
      <c r="L35" s="15">
        <f t="shared" si="5"/>
        <v>31507.576142231275</v>
      </c>
      <c r="M35" s="15">
        <f t="shared" si="5"/>
        <v>70492.423857768765</v>
      </c>
      <c r="N35" s="31">
        <f t="shared" si="0"/>
        <v>681.59375604272691</v>
      </c>
      <c r="O35" s="31">
        <f t="shared" si="0"/>
        <v>2224.123411787923</v>
      </c>
      <c r="P35" s="30">
        <f t="shared" si="1"/>
        <v>0.23456988986701383</v>
      </c>
      <c r="Q35" s="30">
        <f t="shared" si="1"/>
        <v>0.76543011013298612</v>
      </c>
      <c r="R35" s="4">
        <f t="shared" si="2"/>
        <v>3828.1806026296658</v>
      </c>
      <c r="S35" s="4">
        <f t="shared" si="2"/>
        <v>12491.819397370333</v>
      </c>
    </row>
    <row r="36" spans="9:19" x14ac:dyDescent="0.3">
      <c r="I36">
        <v>16.5</v>
      </c>
      <c r="J36" s="14">
        <f>'Performance evolution'!N36</f>
        <v>0.9</v>
      </c>
      <c r="K36" s="25">
        <f>'Performance evolution'!M36</f>
        <v>1.3</v>
      </c>
      <c r="L36" s="15">
        <f t="shared" si="5"/>
        <v>30294.54456210394</v>
      </c>
      <c r="M36" s="15">
        <f t="shared" si="5"/>
        <v>71705.455437896104</v>
      </c>
      <c r="N36" s="31">
        <f t="shared" si="0"/>
        <v>670.04497251528062</v>
      </c>
      <c r="O36" s="31">
        <f t="shared" si="0"/>
        <v>2239.461151529491</v>
      </c>
      <c r="P36" s="30">
        <f t="shared" si="1"/>
        <v>0.23029508925170764</v>
      </c>
      <c r="Q36" s="30">
        <f t="shared" si="1"/>
        <v>0.76970491074829228</v>
      </c>
      <c r="R36" s="4">
        <f t="shared" si="2"/>
        <v>3758.4158565878688</v>
      </c>
      <c r="S36" s="4">
        <f t="shared" si="2"/>
        <v>12561.58414341213</v>
      </c>
    </row>
    <row r="37" spans="9:19" x14ac:dyDescent="0.3">
      <c r="I37">
        <v>17</v>
      </c>
      <c r="J37" s="14">
        <f>'Performance evolution'!N37</f>
        <v>0.9</v>
      </c>
      <c r="K37" s="25">
        <f>'Performance evolution'!M37</f>
        <v>1.3</v>
      </c>
      <c r="L37" s="15">
        <f t="shared" si="5"/>
        <v>29205.833288755181</v>
      </c>
      <c r="M37" s="15">
        <f t="shared" si="5"/>
        <v>72794.166711244863</v>
      </c>
      <c r="N37" s="31">
        <f t="shared" si="0"/>
        <v>659.41662097551887</v>
      </c>
      <c r="O37" s="31">
        <f t="shared" si="0"/>
        <v>2253.0759198178553</v>
      </c>
      <c r="P37" s="30">
        <f t="shared" si="1"/>
        <v>0.2264097201072629</v>
      </c>
      <c r="Q37" s="30">
        <f t="shared" si="1"/>
        <v>0.7735902798927371</v>
      </c>
      <c r="R37" s="4">
        <f t="shared" si="2"/>
        <v>3695.0066321505305</v>
      </c>
      <c r="S37" s="4">
        <f t="shared" si="2"/>
        <v>12624.993367849469</v>
      </c>
    </row>
    <row r="38" spans="9:19" x14ac:dyDescent="0.3">
      <c r="I38">
        <v>17.5</v>
      </c>
      <c r="J38" s="14">
        <f>'Performance evolution'!N38</f>
        <v>0.9</v>
      </c>
      <c r="K38" s="25">
        <f>'Performance evolution'!M38</f>
        <v>1.3</v>
      </c>
      <c r="L38" s="15">
        <f t="shared" si="5"/>
        <v>28227.906594704884</v>
      </c>
      <c r="M38" s="15">
        <f t="shared" si="5"/>
        <v>73772.093405295163</v>
      </c>
      <c r="N38" s="31">
        <f t="shared" si="0"/>
        <v>649.64463089442177</v>
      </c>
      <c r="O38" s="31">
        <f t="shared" si="0"/>
        <v>2265.1864647171387</v>
      </c>
      <c r="P38" s="30">
        <f t="shared" si="1"/>
        <v>0.22287556622834773</v>
      </c>
      <c r="Q38" s="30">
        <f t="shared" si="1"/>
        <v>0.77712443377165219</v>
      </c>
      <c r="R38" s="4">
        <f t="shared" si="2"/>
        <v>3637.329240846635</v>
      </c>
      <c r="S38" s="4">
        <f t="shared" si="2"/>
        <v>12682.670759153363</v>
      </c>
    </row>
    <row r="39" spans="9:19" x14ac:dyDescent="0.3">
      <c r="I39">
        <v>18</v>
      </c>
      <c r="J39" s="14">
        <f>'Performance evolution'!N39</f>
        <v>0.9</v>
      </c>
      <c r="K39" s="25">
        <f>'Performance evolution'!M39</f>
        <v>1.3</v>
      </c>
      <c r="L39" s="15">
        <f t="shared" si="5"/>
        <v>27348.770780398743</v>
      </c>
      <c r="M39" s="15">
        <f t="shared" si="5"/>
        <v>74651.229219601315</v>
      </c>
      <c r="N39" s="31">
        <f t="shared" si="0"/>
        <v>640.66767042858646</v>
      </c>
      <c r="O39" s="31">
        <f t="shared" si="0"/>
        <v>2275.979707809543</v>
      </c>
      <c r="P39" s="30">
        <f t="shared" si="1"/>
        <v>0.21965893964720448</v>
      </c>
      <c r="Q39" s="30">
        <f t="shared" si="1"/>
        <v>0.78034106035279549</v>
      </c>
      <c r="R39" s="4">
        <f t="shared" si="2"/>
        <v>3584.8338950423772</v>
      </c>
      <c r="S39" s="4">
        <f t="shared" si="2"/>
        <v>12735.166104957623</v>
      </c>
    </row>
    <row r="40" spans="9:19" x14ac:dyDescent="0.3">
      <c r="I40">
        <v>18.5</v>
      </c>
      <c r="J40" s="14">
        <f>'Performance evolution'!N40</f>
        <v>0.9</v>
      </c>
      <c r="K40" s="25">
        <f>'Performance evolution'!M40</f>
        <v>1.3</v>
      </c>
      <c r="L40" s="15">
        <f t="shared" si="5"/>
        <v>26557.801350577327</v>
      </c>
      <c r="M40" s="15">
        <f t="shared" si="5"/>
        <v>75442.198649422731</v>
      </c>
      <c r="N40" s="31">
        <f t="shared" si="0"/>
        <v>632.42739104157647</v>
      </c>
      <c r="O40" s="31">
        <f t="shared" si="0"/>
        <v>2285.6160323540871</v>
      </c>
      <c r="P40" s="30">
        <f t="shared" si="1"/>
        <v>0.21672994513071175</v>
      </c>
      <c r="Q40" s="30">
        <f t="shared" si="1"/>
        <v>0.78327005486928825</v>
      </c>
      <c r="R40" s="4">
        <f t="shared" si="2"/>
        <v>3537.032704533216</v>
      </c>
      <c r="S40" s="4">
        <f t="shared" si="2"/>
        <v>12782.967295466784</v>
      </c>
    </row>
    <row r="41" spans="9:19" x14ac:dyDescent="0.3">
      <c r="I41">
        <v>19</v>
      </c>
      <c r="J41" s="14">
        <f>'Performance evolution'!N41</f>
        <v>0.9</v>
      </c>
      <c r="K41" s="25">
        <f>'Performance evolution'!M41</f>
        <v>1.3</v>
      </c>
      <c r="L41" s="15">
        <f t="shared" si="5"/>
        <v>25845.585839018175</v>
      </c>
      <c r="M41" s="15">
        <f t="shared" si="5"/>
        <v>76154.414160981891</v>
      </c>
      <c r="N41" s="31">
        <f t="shared" si="0"/>
        <v>624.8685704287675</v>
      </c>
      <c r="O41" s="31">
        <f t="shared" si="0"/>
        <v>2294.233577926997</v>
      </c>
      <c r="P41" s="30">
        <f t="shared" si="1"/>
        <v>0.21406190625454327</v>
      </c>
      <c r="Q41" s="30">
        <f t="shared" si="1"/>
        <v>0.78593809374545676</v>
      </c>
      <c r="R41" s="4">
        <f t="shared" si="2"/>
        <v>3493.4903100741462</v>
      </c>
      <c r="S41" s="4">
        <f t="shared" si="2"/>
        <v>12826.509689925855</v>
      </c>
    </row>
    <row r="42" spans="9:19" x14ac:dyDescent="0.3">
      <c r="I42">
        <v>19.5</v>
      </c>
      <c r="J42" s="14">
        <f>'Performance evolution'!N42</f>
        <v>0.9</v>
      </c>
      <c r="K42" s="25">
        <f>'Performance evolution'!M42</f>
        <v>1.3</v>
      </c>
      <c r="L42" s="15">
        <f t="shared" si="5"/>
        <v>25203.782414849415</v>
      </c>
      <c r="M42" s="15">
        <f t="shared" si="5"/>
        <v>76796.217585150647</v>
      </c>
      <c r="N42" s="31">
        <f t="shared" si="0"/>
        <v>617.93917609719028</v>
      </c>
      <c r="O42" s="31">
        <f t="shared" si="0"/>
        <v>2301.9517512741572</v>
      </c>
      <c r="P42" s="30">
        <f t="shared" si="1"/>
        <v>0.21163091069757678</v>
      </c>
      <c r="Q42" s="30">
        <f t="shared" si="1"/>
        <v>0.78836908930242322</v>
      </c>
      <c r="R42" s="4">
        <f t="shared" si="2"/>
        <v>3453.8164625844529</v>
      </c>
      <c r="S42" s="4">
        <f t="shared" si="2"/>
        <v>12866.183537415547</v>
      </c>
    </row>
    <row r="43" spans="9:19" x14ac:dyDescent="0.3">
      <c r="I43" s="8">
        <v>20</v>
      </c>
      <c r="J43" s="22">
        <f>'Performance evolution'!N43</f>
        <v>0.9</v>
      </c>
      <c r="K43" s="26">
        <f>'Performance evolution'!M43</f>
        <v>1.3</v>
      </c>
      <c r="L43" s="23">
        <f>L42-($F$2*$F$3*$F$4*($F$5/2))*L42/SUM($L42:$M42)+R42</f>
        <v>24624.993691057964</v>
      </c>
      <c r="M43" s="23">
        <f>M42-($F$2*$F$3*$F$4*($F$5/2))*M42/SUM($L42:$M42)+S42</f>
        <v>77375.006308942102</v>
      </c>
      <c r="N43" s="32">
        <f t="shared" si="0"/>
        <v>611.59036752691679</v>
      </c>
      <c r="O43" s="32">
        <f t="shared" si="0"/>
        <v>2308.8741134993184</v>
      </c>
      <c r="P43" s="33">
        <f t="shared" si="1"/>
        <v>0.20941544452956581</v>
      </c>
      <c r="Q43" s="33">
        <f t="shared" si="1"/>
        <v>0.79058455547043416</v>
      </c>
      <c r="R43" s="24">
        <f t="shared" si="2"/>
        <v>3417.6600547225139</v>
      </c>
      <c r="S43" s="24">
        <f t="shared" si="2"/>
        <v>12902.339945277485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919E3-427A-48F9-89F5-6EA54464B969}">
  <dimension ref="B2:S44"/>
  <sheetViews>
    <sheetView zoomScale="72" zoomScaleNormal="80" workbookViewId="0">
      <selection activeCell="F6" sqref="F6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0.34</v>
      </c>
      <c r="I3">
        <v>0</v>
      </c>
      <c r="J3" s="14">
        <f>'Performance evolution'!P3</f>
        <v>0.45</v>
      </c>
      <c r="K3" s="25">
        <f>'Performance evolution'!O3</f>
        <v>0.35</v>
      </c>
      <c r="L3" s="15">
        <f>F2*F3*F4-M3</f>
        <v>169660</v>
      </c>
      <c r="M3" s="29">
        <f>F2*F3*F4*0.002</f>
        <v>340</v>
      </c>
      <c r="N3" s="31">
        <f>IF($F$6=1,J3^$F$7*LOG(L3)^$F$8,EXP(J3*$F$7+LOG(L3)*$F$8))</f>
        <v>792.06141931137222</v>
      </c>
      <c r="O3" s="31">
        <f>IF($F$6=1,K3^$F$7*LOG(M3)^$F$8,EXP(K3*$F$7+LOG(M3)*$F$8))</f>
        <v>12.735255508701915</v>
      </c>
      <c r="P3" s="30">
        <f>N3/SUM($N3:$O3)</f>
        <v>0.98417580998138554</v>
      </c>
      <c r="Q3" s="30">
        <f>O3/SUM($N3:$O3)</f>
        <v>1.5824190018614449E-2</v>
      </c>
      <c r="R3" s="4">
        <f>$F$2*$F$3*$F$4*($F$5/2)*P3</f>
        <v>25096.483154525333</v>
      </c>
      <c r="S3" s="4">
        <f>$F$2*$F$3*$F$4*($F$5/2)*Q3</f>
        <v>403.51684547466846</v>
      </c>
    </row>
    <row r="4" spans="2:19" x14ac:dyDescent="0.3">
      <c r="B4" t="s">
        <v>29</v>
      </c>
      <c r="F4" s="17">
        <f>'Total market'!E7</f>
        <v>0.5</v>
      </c>
      <c r="I4">
        <v>0.5</v>
      </c>
      <c r="J4" s="14">
        <f>'Performance evolution'!P4</f>
        <v>0.45</v>
      </c>
      <c r="K4" s="25">
        <f>'Performance evolution'!O4</f>
        <v>0.35005340297732601</v>
      </c>
      <c r="L4" s="15">
        <f>L3-($F$2*$F$3*$F$4*($F$5/2))*L3/SUM($L3:$M3)+R3</f>
        <v>169307.48315452534</v>
      </c>
      <c r="M4" s="15">
        <f>M3-($F$2*$F$3*$F$4*($F$5/2))*M3/SUM($L3:$M3)+S3</f>
        <v>692.51684547466846</v>
      </c>
      <c r="N4" s="31">
        <f t="shared" ref="N4:O43" si="0">IF($F$6=1,J4^$F$7*LOG(L4)^$F$8,EXP(J4*$F$7+LOG(L4)*$F$8))</f>
        <v>791.3775889713595</v>
      </c>
      <c r="O4" s="31">
        <f t="shared" si="0"/>
        <v>22.656317595369877</v>
      </c>
      <c r="P4" s="30">
        <f t="shared" ref="P4:Q43" si="1">N4/SUM($N4:$O4)</f>
        <v>0.97216784532855005</v>
      </c>
      <c r="Q4" s="30">
        <f t="shared" si="1"/>
        <v>2.7832154671449987E-2</v>
      </c>
      <c r="R4" s="4">
        <f t="shared" ref="R4:S43" si="2">$F$2*$F$3*$F$4*($F$5/2)*P4</f>
        <v>24790.280055878025</v>
      </c>
      <c r="S4" s="4">
        <f t="shared" si="2"/>
        <v>709.71994412197466</v>
      </c>
    </row>
    <row r="5" spans="2:19" x14ac:dyDescent="0.3">
      <c r="B5" t="s">
        <v>40</v>
      </c>
      <c r="F5" s="17">
        <v>0.3</v>
      </c>
      <c r="I5">
        <v>1</v>
      </c>
      <c r="J5" s="14">
        <f>'Performance evolution'!P5</f>
        <v>0.45</v>
      </c>
      <c r="K5" s="25">
        <f>'Performance evolution'!O5</f>
        <v>0.35011913668853151</v>
      </c>
      <c r="L5" s="15">
        <f t="shared" ref="L5:M20" si="3">L4-($F$2*$F$3*$F$4*($F$5/2))*L4/SUM($L4:$M4)+R4</f>
        <v>168701.64073722454</v>
      </c>
      <c r="M5" s="15">
        <f t="shared" si="3"/>
        <v>1298.3592627754429</v>
      </c>
      <c r="N5" s="31">
        <f t="shared" si="0"/>
        <v>790.20012016880105</v>
      </c>
      <c r="O5" s="31">
        <f t="shared" si="0"/>
        <v>35.85937638786983</v>
      </c>
      <c r="P5" s="30">
        <f t="shared" si="1"/>
        <v>0.95658983821704702</v>
      </c>
      <c r="Q5" s="30">
        <f t="shared" si="1"/>
        <v>4.3410161782953052E-2</v>
      </c>
      <c r="R5" s="4">
        <f t="shared" si="2"/>
        <v>24393.040874534698</v>
      </c>
      <c r="S5" s="4">
        <f t="shared" si="2"/>
        <v>1106.9591254653028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evolution'!P6</f>
        <v>0.45</v>
      </c>
      <c r="K6" s="25">
        <f>'Performance evolution'!O6</f>
        <v>0.35020198133884467</v>
      </c>
      <c r="L6" s="15">
        <f t="shared" si="3"/>
        <v>167789.43550117555</v>
      </c>
      <c r="M6" s="15">
        <f t="shared" si="3"/>
        <v>2210.5644988244294</v>
      </c>
      <c r="N6" s="31">
        <f t="shared" si="0"/>
        <v>788.4218907755652</v>
      </c>
      <c r="O6" s="31">
        <f t="shared" si="0"/>
        <v>51.321019016549158</v>
      </c>
      <c r="P6" s="30">
        <f t="shared" si="1"/>
        <v>0.93888484389912374</v>
      </c>
      <c r="Q6" s="30">
        <f t="shared" si="1"/>
        <v>6.1115156100876304E-2</v>
      </c>
      <c r="R6" s="4">
        <f t="shared" si="2"/>
        <v>23941.563519427655</v>
      </c>
      <c r="S6" s="4">
        <f t="shared" si="2"/>
        <v>1558.4364805723458</v>
      </c>
    </row>
    <row r="7" spans="2:19" ht="14.4" customHeight="1" x14ac:dyDescent="0.3">
      <c r="B7" t="s">
        <v>42</v>
      </c>
      <c r="F7" s="1">
        <v>2</v>
      </c>
      <c r="I7">
        <v>2</v>
      </c>
      <c r="J7" s="14">
        <f>'Performance evolution'!P7</f>
        <v>0.45</v>
      </c>
      <c r="K7" s="25">
        <f>'Performance evolution'!O7</f>
        <v>0.35030908483235074</v>
      </c>
      <c r="L7" s="15">
        <f t="shared" si="3"/>
        <v>166562.58369542687</v>
      </c>
      <c r="M7" s="15">
        <f t="shared" si="3"/>
        <v>3437.4163045731107</v>
      </c>
      <c r="N7" s="31">
        <f t="shared" si="0"/>
        <v>786.02009258906503</v>
      </c>
      <c r="O7" s="31">
        <f t="shared" si="0"/>
        <v>67.858871239772114</v>
      </c>
      <c r="P7" s="30">
        <f t="shared" si="1"/>
        <v>0.9205287000683452</v>
      </c>
      <c r="Q7" s="30">
        <f t="shared" si="1"/>
        <v>7.9471299931654762E-2</v>
      </c>
      <c r="R7" s="4">
        <f t="shared" si="2"/>
        <v>23473.481851742803</v>
      </c>
      <c r="S7" s="4">
        <f t="shared" si="2"/>
        <v>2026.5181482571963</v>
      </c>
    </row>
    <row r="8" spans="2:19" ht="14.4" customHeight="1" x14ac:dyDescent="0.3">
      <c r="B8" t="s">
        <v>43</v>
      </c>
      <c r="F8" s="1">
        <v>5</v>
      </c>
      <c r="I8">
        <v>2.5</v>
      </c>
      <c r="J8" s="14">
        <f>'Performance evolution'!P8</f>
        <v>0.45</v>
      </c>
      <c r="K8" s="25">
        <f>'Performance evolution'!O8</f>
        <v>0.35045132515774075</v>
      </c>
      <c r="L8" s="15">
        <f t="shared" si="3"/>
        <v>165051.67799285564</v>
      </c>
      <c r="M8" s="15">
        <f t="shared" si="3"/>
        <v>4948.3220071443402</v>
      </c>
      <c r="N8" s="31">
        <f t="shared" si="0"/>
        <v>783.04592740581677</v>
      </c>
      <c r="O8" s="31">
        <f t="shared" si="0"/>
        <v>84.529646736819402</v>
      </c>
      <c r="P8" s="30">
        <f t="shared" si="1"/>
        <v>0.90256797303179714</v>
      </c>
      <c r="Q8" s="30">
        <f t="shared" si="1"/>
        <v>9.7432026968202856E-2</v>
      </c>
      <c r="R8" s="4">
        <f t="shared" si="2"/>
        <v>23015.483312310826</v>
      </c>
      <c r="S8" s="4">
        <f t="shared" si="2"/>
        <v>2484.5166876891726</v>
      </c>
    </row>
    <row r="9" spans="2:19" x14ac:dyDescent="0.3">
      <c r="B9" s="27"/>
      <c r="I9">
        <v>3</v>
      </c>
      <c r="J9" s="14">
        <f>'Performance evolution'!P9</f>
        <v>0.45</v>
      </c>
      <c r="K9" s="25">
        <f>'Performance evolution'!O9</f>
        <v>0.35064549713187265</v>
      </c>
      <c r="L9" s="15">
        <f t="shared" si="3"/>
        <v>163309.4096062381</v>
      </c>
      <c r="M9" s="15">
        <f t="shared" si="3"/>
        <v>6690.5903937618614</v>
      </c>
      <c r="N9" s="31">
        <f t="shared" si="0"/>
        <v>779.59370056297348</v>
      </c>
      <c r="O9" s="31">
        <f t="shared" si="0"/>
        <v>100.72966285841646</v>
      </c>
      <c r="P9" s="30">
        <f t="shared" si="1"/>
        <v>0.88557651989726927</v>
      </c>
      <c r="Q9" s="30">
        <f t="shared" si="1"/>
        <v>0.1144234801027308</v>
      </c>
      <c r="R9" s="4">
        <f t="shared" si="2"/>
        <v>22582.201257380366</v>
      </c>
      <c r="S9" s="4">
        <f t="shared" si="2"/>
        <v>2917.7987426196355</v>
      </c>
    </row>
    <row r="10" spans="2:19" x14ac:dyDescent="0.3">
      <c r="I10">
        <v>3.5</v>
      </c>
      <c r="J10" s="14">
        <f>'Performance evolution'!P10</f>
        <v>0.45</v>
      </c>
      <c r="K10" s="25">
        <f>'Performance evolution'!O10</f>
        <v>0.35091776966330079</v>
      </c>
      <c r="L10" s="15">
        <f t="shared" si="3"/>
        <v>161395.19942268275</v>
      </c>
      <c r="M10" s="15">
        <f t="shared" si="3"/>
        <v>8604.8005773172172</v>
      </c>
      <c r="N10" s="31">
        <f t="shared" si="0"/>
        <v>775.7723490975593</v>
      </c>
      <c r="O10" s="31">
        <f t="shared" si="0"/>
        <v>116.14255325389558</v>
      </c>
      <c r="P10" s="30">
        <f t="shared" si="1"/>
        <v>0.86978292105256227</v>
      </c>
      <c r="Q10" s="30">
        <f t="shared" si="1"/>
        <v>0.1302170789474377</v>
      </c>
      <c r="R10" s="4">
        <f t="shared" si="2"/>
        <v>22179.464486840337</v>
      </c>
      <c r="S10" s="4">
        <f t="shared" si="2"/>
        <v>3320.5355131596611</v>
      </c>
    </row>
    <row r="11" spans="2:19" x14ac:dyDescent="0.3">
      <c r="I11">
        <v>4</v>
      </c>
      <c r="J11" s="14">
        <f>'Performance evolution'!P11</f>
        <v>0.45</v>
      </c>
      <c r="K11" s="25">
        <f>'Performance evolution'!O11</f>
        <v>0.35130897714690762</v>
      </c>
      <c r="L11" s="15">
        <f t="shared" si="3"/>
        <v>159365.38399612065</v>
      </c>
      <c r="M11" s="15">
        <f t="shared" si="3"/>
        <v>10634.616003879295</v>
      </c>
      <c r="N11" s="31">
        <f t="shared" si="0"/>
        <v>771.68707348942371</v>
      </c>
      <c r="O11" s="31">
        <f t="shared" si="0"/>
        <v>130.65818824786078</v>
      </c>
      <c r="P11" s="30">
        <f t="shared" si="1"/>
        <v>0.85520155777589535</v>
      </c>
      <c r="Q11" s="30">
        <f t="shared" si="1"/>
        <v>0.14479844222410465</v>
      </c>
      <c r="R11" s="4">
        <f t="shared" si="2"/>
        <v>21807.639723285331</v>
      </c>
      <c r="S11" s="4">
        <f t="shared" si="2"/>
        <v>3692.3602767146685</v>
      </c>
    </row>
    <row r="12" spans="2:19" x14ac:dyDescent="0.3">
      <c r="I12">
        <v>4.5</v>
      </c>
      <c r="J12" s="14">
        <f>'Performance evolution'!P12</f>
        <v>0.45</v>
      </c>
      <c r="K12" s="25">
        <f>'Performance evolution'!O12</f>
        <v>0.35188227151452856</v>
      </c>
      <c r="L12" s="15">
        <f t="shared" si="3"/>
        <v>157268.21611998789</v>
      </c>
      <c r="M12" s="15">
        <f t="shared" si="3"/>
        <v>12731.78388001207</v>
      </c>
      <c r="N12" s="31">
        <f t="shared" si="0"/>
        <v>767.42967479569643</v>
      </c>
      <c r="O12" s="31">
        <f t="shared" si="0"/>
        <v>144.31185178994963</v>
      </c>
      <c r="P12" s="30">
        <f t="shared" si="1"/>
        <v>0.84171846122839356</v>
      </c>
      <c r="Q12" s="30">
        <f t="shared" si="1"/>
        <v>0.1582815387716065</v>
      </c>
      <c r="R12" s="4">
        <f t="shared" si="2"/>
        <v>21463.820761324037</v>
      </c>
      <c r="S12" s="4">
        <f t="shared" si="2"/>
        <v>4036.1792386759657</v>
      </c>
    </row>
    <row r="13" spans="2:19" x14ac:dyDescent="0.3">
      <c r="I13">
        <v>5</v>
      </c>
      <c r="J13" s="14">
        <f>'Performance evolution'!P13</f>
        <v>0.45</v>
      </c>
      <c r="K13" s="25">
        <f>'Performance evolution'!O13</f>
        <v>0.35273322807550261</v>
      </c>
      <c r="L13" s="15">
        <f t="shared" si="3"/>
        <v>155141.80446331372</v>
      </c>
      <c r="M13" s="15">
        <f t="shared" si="3"/>
        <v>14858.195536686226</v>
      </c>
      <c r="N13" s="31">
        <f t="shared" si="0"/>
        <v>763.07414382863192</v>
      </c>
      <c r="O13" s="31">
        <f t="shared" si="0"/>
        <v>157.25214713172275</v>
      </c>
      <c r="P13" s="30">
        <f t="shared" si="1"/>
        <v>0.82913435302643468</v>
      </c>
      <c r="Q13" s="30">
        <f t="shared" si="1"/>
        <v>0.17086564697356535</v>
      </c>
      <c r="R13" s="4">
        <f t="shared" si="2"/>
        <v>21142.926002174085</v>
      </c>
      <c r="S13" s="4">
        <f t="shared" si="2"/>
        <v>4357.0739978259162</v>
      </c>
    </row>
    <row r="14" spans="2:19" x14ac:dyDescent="0.3">
      <c r="I14">
        <v>5.5</v>
      </c>
      <c r="J14" s="14">
        <f>'Performance evolution'!P14</f>
        <v>0.45</v>
      </c>
      <c r="K14" s="25">
        <f>'Performance evolution'!O14</f>
        <v>0.35400142942639357</v>
      </c>
      <c r="L14" s="15">
        <f t="shared" si="3"/>
        <v>153013.45979599076</v>
      </c>
      <c r="M14" s="15">
        <f t="shared" si="3"/>
        <v>16986.540204009209</v>
      </c>
      <c r="N14" s="31">
        <f t="shared" si="0"/>
        <v>758.67469665853878</v>
      </c>
      <c r="O14" s="31">
        <f t="shared" si="0"/>
        <v>169.73278377341353</v>
      </c>
      <c r="P14" s="30">
        <f t="shared" si="1"/>
        <v>0.81717856937727018</v>
      </c>
      <c r="Q14" s="30">
        <f t="shared" si="1"/>
        <v>0.18282143062272979</v>
      </c>
      <c r="R14" s="4">
        <f t="shared" si="2"/>
        <v>20838.053519120389</v>
      </c>
      <c r="S14" s="4">
        <f t="shared" si="2"/>
        <v>4661.9464808796092</v>
      </c>
    </row>
    <row r="15" spans="2:19" x14ac:dyDescent="0.3">
      <c r="I15">
        <v>6</v>
      </c>
      <c r="J15" s="14">
        <f>'Performance evolution'!P15</f>
        <v>0.45</v>
      </c>
      <c r="K15" s="25">
        <f>'Performance evolution'!O15</f>
        <v>0.3558809650348565</v>
      </c>
      <c r="L15" s="15">
        <f t="shared" si="3"/>
        <v>150899.49434571253</v>
      </c>
      <c r="M15" s="15">
        <f t="shared" si="3"/>
        <v>19100.505654287437</v>
      </c>
      <c r="N15" s="31">
        <f t="shared" si="0"/>
        <v>754.26450672891963</v>
      </c>
      <c r="O15" s="31">
        <f t="shared" si="0"/>
        <v>182.12032434364588</v>
      </c>
      <c r="P15" s="30">
        <f t="shared" si="1"/>
        <v>0.80550696860922089</v>
      </c>
      <c r="Q15" s="30">
        <f t="shared" si="1"/>
        <v>0.19449303139077911</v>
      </c>
      <c r="R15" s="4">
        <f t="shared" si="2"/>
        <v>20540.427699535132</v>
      </c>
      <c r="S15" s="4">
        <f t="shared" si="2"/>
        <v>4959.5723004648671</v>
      </c>
    </row>
    <row r="16" spans="2:19" x14ac:dyDescent="0.3">
      <c r="I16">
        <v>6.5</v>
      </c>
      <c r="J16" s="14">
        <f>'Performance evolution'!P16</f>
        <v>0.45</v>
      </c>
      <c r="K16" s="25">
        <f>'Performance evolution'!O16</f>
        <v>0.35862605175870127</v>
      </c>
      <c r="L16" s="15">
        <f t="shared" si="3"/>
        <v>148804.99789339077</v>
      </c>
      <c r="M16" s="15">
        <f t="shared" si="3"/>
        <v>21195.00210660919</v>
      </c>
      <c r="N16" s="31">
        <f t="shared" si="0"/>
        <v>749.85425302452063</v>
      </c>
      <c r="O16" s="31">
        <f t="shared" si="0"/>
        <v>194.90969033073083</v>
      </c>
      <c r="P16" s="30">
        <f t="shared" si="1"/>
        <v>0.79369482535655933</v>
      </c>
      <c r="Q16" s="30">
        <f t="shared" si="1"/>
        <v>0.20630517464344064</v>
      </c>
      <c r="R16" s="4">
        <f t="shared" si="2"/>
        <v>20239.218046592265</v>
      </c>
      <c r="S16" s="4">
        <f t="shared" si="2"/>
        <v>5260.7819534077362</v>
      </c>
    </row>
    <row r="17" spans="9:19" x14ac:dyDescent="0.3">
      <c r="I17">
        <v>7</v>
      </c>
      <c r="J17" s="14">
        <f>'Performance evolution'!P17</f>
        <v>0.45</v>
      </c>
      <c r="K17" s="25">
        <f>'Performance evolution'!O17</f>
        <v>0.36254844486043669</v>
      </c>
      <c r="L17" s="15">
        <f t="shared" si="3"/>
        <v>146723.4662559744</v>
      </c>
      <c r="M17" s="15">
        <f t="shared" si="3"/>
        <v>23276.533744025546</v>
      </c>
      <c r="N17" s="31">
        <f t="shared" si="0"/>
        <v>745.43026077382638</v>
      </c>
      <c r="O17" s="31">
        <f t="shared" si="0"/>
        <v>208.74084202378532</v>
      </c>
      <c r="P17" s="30">
        <f t="shared" si="1"/>
        <v>0.78123332239704069</v>
      </c>
      <c r="Q17" s="30">
        <f t="shared" si="1"/>
        <v>0.21876667760295937</v>
      </c>
      <c r="R17" s="4">
        <f t="shared" si="2"/>
        <v>19921.449721124536</v>
      </c>
      <c r="S17" s="4">
        <f t="shared" si="2"/>
        <v>5578.5502788754638</v>
      </c>
    </row>
    <row r="18" spans="9:19" x14ac:dyDescent="0.3">
      <c r="I18">
        <v>7.5</v>
      </c>
      <c r="J18" s="14">
        <f>'Performance evolution'!P18</f>
        <v>0.45</v>
      </c>
      <c r="K18" s="25">
        <f>'Performance evolution'!O18</f>
        <v>0.3680059133258331</v>
      </c>
      <c r="L18" s="15">
        <f t="shared" si="3"/>
        <v>144636.39603870278</v>
      </c>
      <c r="M18" s="15">
        <f t="shared" si="3"/>
        <v>25363.603961297176</v>
      </c>
      <c r="N18" s="31">
        <f t="shared" si="0"/>
        <v>740.95247140226104</v>
      </c>
      <c r="O18" s="31">
        <f t="shared" si="0"/>
        <v>224.41411160317881</v>
      </c>
      <c r="P18" s="30">
        <f t="shared" si="1"/>
        <v>0.76753482505628201</v>
      </c>
      <c r="Q18" s="30">
        <f t="shared" si="1"/>
        <v>0.23246517494371796</v>
      </c>
      <c r="R18" s="4">
        <f t="shared" si="2"/>
        <v>19572.138038935191</v>
      </c>
      <c r="S18" s="4">
        <f t="shared" si="2"/>
        <v>5927.8619610648084</v>
      </c>
    </row>
    <row r="19" spans="9:19" x14ac:dyDescent="0.3">
      <c r="I19">
        <v>8</v>
      </c>
      <c r="J19" s="14">
        <f>'Performance evolution'!P19</f>
        <v>0.45</v>
      </c>
      <c r="K19" s="25">
        <f>'Performance evolution'!O19</f>
        <v>0.37538421798163596</v>
      </c>
      <c r="L19" s="15">
        <f t="shared" si="3"/>
        <v>142513.07467183255</v>
      </c>
      <c r="M19" s="15">
        <f t="shared" si="3"/>
        <v>27486.925328167406</v>
      </c>
      <c r="N19" s="31">
        <f t="shared" si="0"/>
        <v>736.35270146734536</v>
      </c>
      <c r="O19" s="31">
        <f t="shared" si="0"/>
        <v>242.90668124171324</v>
      </c>
      <c r="P19" s="30">
        <f t="shared" si="1"/>
        <v>0.75194857917038549</v>
      </c>
      <c r="Q19" s="30">
        <f t="shared" si="1"/>
        <v>0.24805142082961451</v>
      </c>
      <c r="R19" s="4">
        <f t="shared" si="2"/>
        <v>19174.68876884483</v>
      </c>
      <c r="S19" s="4">
        <f t="shared" si="2"/>
        <v>6325.3112311551704</v>
      </c>
    </row>
    <row r="20" spans="9:19" x14ac:dyDescent="0.3">
      <c r="I20">
        <v>8.5</v>
      </c>
      <c r="J20" s="14">
        <f>'Performance evolution'!P20</f>
        <v>0.45</v>
      </c>
      <c r="K20" s="25">
        <f>'Performance evolution'!O20</f>
        <v>0.38507621050854096</v>
      </c>
      <c r="L20" s="15">
        <f t="shared" si="3"/>
        <v>140310.80223990249</v>
      </c>
      <c r="M20" s="15">
        <f t="shared" si="3"/>
        <v>29689.197760097464</v>
      </c>
      <c r="N20" s="31">
        <f t="shared" si="0"/>
        <v>731.5336463801533</v>
      </c>
      <c r="O20" s="31">
        <f t="shared" si="0"/>
        <v>265.39511790733479</v>
      </c>
      <c r="P20" s="30">
        <f t="shared" si="1"/>
        <v>0.73378728008012239</v>
      </c>
      <c r="Q20" s="30">
        <f t="shared" si="1"/>
        <v>0.26621271991987766</v>
      </c>
      <c r="R20" s="4">
        <f t="shared" si="2"/>
        <v>18711.575642043121</v>
      </c>
      <c r="S20" s="4">
        <f t="shared" si="2"/>
        <v>6788.4243579568802</v>
      </c>
    </row>
    <row r="21" spans="9:19" x14ac:dyDescent="0.3">
      <c r="I21">
        <v>9</v>
      </c>
      <c r="J21" s="14">
        <f>'Performance evolution'!P21</f>
        <v>0.45</v>
      </c>
      <c r="K21" s="25">
        <f>'Performance evolution'!O21</f>
        <v>0.39745978088552425</v>
      </c>
      <c r="L21" s="15">
        <f t="shared" ref="L21:M30" si="4">L20-($F$2*$F$3*$F$4*($F$5/2))*L20/SUM($L20:$M20)+R20</f>
        <v>137975.75754596022</v>
      </c>
      <c r="M21" s="15">
        <f t="shared" si="4"/>
        <v>32024.242454039722</v>
      </c>
      <c r="N21" s="31">
        <f t="shared" si="0"/>
        <v>726.36900712972056</v>
      </c>
      <c r="O21" s="31">
        <f t="shared" si="0"/>
        <v>293.28588456417663</v>
      </c>
      <c r="P21" s="30">
        <f t="shared" si="1"/>
        <v>0.7123675010503242</v>
      </c>
      <c r="Q21" s="30">
        <f t="shared" si="1"/>
        <v>0.28763249894967574</v>
      </c>
      <c r="R21" s="4">
        <f t="shared" si="2"/>
        <v>18165.371276783266</v>
      </c>
      <c r="S21" s="4">
        <f t="shared" si="2"/>
        <v>7334.6287232167315</v>
      </c>
    </row>
    <row r="22" spans="9:19" x14ac:dyDescent="0.3">
      <c r="I22">
        <v>9.5</v>
      </c>
      <c r="J22" s="14">
        <f>'Performance evolution'!P22</f>
        <v>0.45</v>
      </c>
      <c r="K22" s="25">
        <f>'Performance evolution'!O22</f>
        <v>0.41287262138103514</v>
      </c>
      <c r="L22" s="15">
        <f t="shared" si="4"/>
        <v>135444.76519084946</v>
      </c>
      <c r="M22" s="15">
        <f t="shared" si="4"/>
        <v>34555.234809150497</v>
      </c>
      <c r="N22" s="31">
        <f t="shared" si="0"/>
        <v>720.70519949336745</v>
      </c>
      <c r="O22" s="31">
        <f t="shared" si="0"/>
        <v>328.24679482786848</v>
      </c>
      <c r="P22" s="30">
        <f t="shared" si="1"/>
        <v>0.6870716709583331</v>
      </c>
      <c r="Q22" s="30">
        <f t="shared" si="1"/>
        <v>0.31292832904166701</v>
      </c>
      <c r="R22" s="4">
        <f t="shared" si="2"/>
        <v>17520.327609437492</v>
      </c>
      <c r="S22" s="4">
        <f t="shared" si="2"/>
        <v>7979.6723905625086</v>
      </c>
    </row>
    <row r="23" spans="9:19" x14ac:dyDescent="0.3">
      <c r="I23">
        <v>10</v>
      </c>
      <c r="J23" s="14">
        <f>'Performance evolution'!P23</f>
        <v>0.45</v>
      </c>
      <c r="K23" s="25">
        <f>'Performance evolution'!O23</f>
        <v>0.43157823334998568</v>
      </c>
      <c r="L23" s="15">
        <f t="shared" si="4"/>
        <v>132648.37802165953</v>
      </c>
      <c r="M23" s="15">
        <f t="shared" si="4"/>
        <v>37351.62197834043</v>
      </c>
      <c r="N23" s="31">
        <f t="shared" si="0"/>
        <v>714.36549132095081</v>
      </c>
      <c r="O23" s="31">
        <f t="shared" si="0"/>
        <v>372.21781058754851</v>
      </c>
      <c r="P23" s="30">
        <f t="shared" si="1"/>
        <v>0.65744199277333193</v>
      </c>
      <c r="Q23" s="30">
        <f t="shared" si="1"/>
        <v>0.34255800722666802</v>
      </c>
      <c r="R23" s="4">
        <f t="shared" si="2"/>
        <v>16764.770815719963</v>
      </c>
      <c r="S23" s="4">
        <f t="shared" si="2"/>
        <v>8735.229184280035</v>
      </c>
    </row>
    <row r="24" spans="9:19" x14ac:dyDescent="0.3">
      <c r="I24">
        <v>10.5</v>
      </c>
      <c r="J24" s="14">
        <f>'Performance evolution'!P24</f>
        <v>0.45</v>
      </c>
      <c r="K24" s="25">
        <f>'Performance evolution'!O24</f>
        <v>0.45371587937809404</v>
      </c>
      <c r="L24" s="15">
        <f t="shared" si="4"/>
        <v>129515.89213413057</v>
      </c>
      <c r="M24" s="15">
        <f t="shared" si="4"/>
        <v>40484.107865869402</v>
      </c>
      <c r="N24" s="31">
        <f t="shared" si="0"/>
        <v>707.15803247285623</v>
      </c>
      <c r="O24" s="31">
        <f t="shared" si="0"/>
        <v>427.35928772950615</v>
      </c>
      <c r="P24" s="30">
        <f t="shared" si="1"/>
        <v>0.62331179954724825</v>
      </c>
      <c r="Q24" s="30">
        <f t="shared" si="1"/>
        <v>0.37668820045275164</v>
      </c>
      <c r="R24" s="4">
        <f t="shared" si="2"/>
        <v>15894.45088845483</v>
      </c>
      <c r="S24" s="4">
        <f t="shared" si="2"/>
        <v>9605.5491115451678</v>
      </c>
    </row>
    <row r="25" spans="9:19" x14ac:dyDescent="0.3">
      <c r="I25">
        <v>11</v>
      </c>
      <c r="J25" s="14">
        <f>'Performance evolution'!P25</f>
        <v>0.45</v>
      </c>
      <c r="K25" s="25">
        <f>'Performance evolution'!O25</f>
        <v>0.47922853631479712</v>
      </c>
      <c r="L25" s="15">
        <f t="shared" si="4"/>
        <v>125982.9592024658</v>
      </c>
      <c r="M25" s="15">
        <f t="shared" si="4"/>
        <v>44017.040797534159</v>
      </c>
      <c r="N25" s="31">
        <f t="shared" si="0"/>
        <v>698.88973868446203</v>
      </c>
      <c r="O25" s="31">
        <f t="shared" si="0"/>
        <v>495.87144572318692</v>
      </c>
      <c r="P25" s="30">
        <f t="shared" si="1"/>
        <v>0.58496187171578129</v>
      </c>
      <c r="Q25" s="30">
        <f t="shared" si="1"/>
        <v>0.41503812828421877</v>
      </c>
      <c r="R25" s="4">
        <f t="shared" si="2"/>
        <v>14916.527728752422</v>
      </c>
      <c r="S25" s="4">
        <f t="shared" si="2"/>
        <v>10583.472271247578</v>
      </c>
    </row>
    <row r="26" spans="9:19" x14ac:dyDescent="0.3">
      <c r="I26">
        <v>11.5</v>
      </c>
      <c r="J26" s="14">
        <f>'Performance evolution'!P26</f>
        <v>0.45</v>
      </c>
      <c r="K26" s="25">
        <f>'Performance evolution'!O26</f>
        <v>0.50776918399768733</v>
      </c>
      <c r="L26" s="15">
        <f t="shared" si="4"/>
        <v>122002.04305084836</v>
      </c>
      <c r="M26" s="15">
        <f t="shared" si="4"/>
        <v>47997.956949151609</v>
      </c>
      <c r="N26" s="31">
        <f t="shared" si="0"/>
        <v>689.38770913689871</v>
      </c>
      <c r="O26" s="31">
        <f t="shared" si="0"/>
        <v>579.60112075530469</v>
      </c>
      <c r="P26" s="30">
        <f t="shared" si="1"/>
        <v>0.54325750778709381</v>
      </c>
      <c r="Q26" s="30">
        <f t="shared" si="1"/>
        <v>0.45674249221290625</v>
      </c>
      <c r="R26" s="4">
        <f t="shared" si="2"/>
        <v>13853.066448570891</v>
      </c>
      <c r="S26" s="4">
        <f t="shared" si="2"/>
        <v>11646.933551429109</v>
      </c>
    </row>
    <row r="27" spans="9:19" x14ac:dyDescent="0.3">
      <c r="I27">
        <v>12</v>
      </c>
      <c r="J27" s="14">
        <f>'Performance evolution'!P27</f>
        <v>0.45</v>
      </c>
      <c r="K27" s="25">
        <f>'Performance evolution'!O27</f>
        <v>0.53859952516181597</v>
      </c>
      <c r="L27" s="15">
        <f t="shared" si="4"/>
        <v>117554.80304179198</v>
      </c>
      <c r="M27" s="15">
        <f t="shared" si="4"/>
        <v>52445.196958207976</v>
      </c>
      <c r="N27" s="31">
        <f t="shared" si="0"/>
        <v>678.52800229746992</v>
      </c>
      <c r="O27" s="31">
        <f t="shared" si="0"/>
        <v>679.37026711930639</v>
      </c>
      <c r="P27" s="30">
        <f t="shared" si="1"/>
        <v>0.49968986453521363</v>
      </c>
      <c r="Q27" s="30">
        <f t="shared" si="1"/>
        <v>0.50031013546478642</v>
      </c>
      <c r="R27" s="4">
        <f t="shared" si="2"/>
        <v>12742.091545647947</v>
      </c>
      <c r="S27" s="4">
        <f t="shared" si="2"/>
        <v>12757.908454352053</v>
      </c>
    </row>
    <row r="28" spans="9:19" x14ac:dyDescent="0.3">
      <c r="I28">
        <v>12.5</v>
      </c>
      <c r="J28" s="14">
        <f>'Performance evolution'!P28</f>
        <v>0.45</v>
      </c>
      <c r="K28" s="25">
        <f>'Performance evolution'!O28</f>
        <v>0.57051742472038192</v>
      </c>
      <c r="L28" s="15">
        <f t="shared" si="4"/>
        <v>112663.67413117112</v>
      </c>
      <c r="M28" s="15">
        <f t="shared" si="4"/>
        <v>57336.325868828826</v>
      </c>
      <c r="N28" s="31">
        <f t="shared" si="0"/>
        <v>666.26784526453491</v>
      </c>
      <c r="O28" s="31">
        <f t="shared" si="0"/>
        <v>794.06524281094039</v>
      </c>
      <c r="P28" s="30">
        <f t="shared" si="1"/>
        <v>0.45624375062444644</v>
      </c>
      <c r="Q28" s="30">
        <f t="shared" si="1"/>
        <v>0.54375624937555367</v>
      </c>
      <c r="R28" s="4">
        <f t="shared" si="2"/>
        <v>11634.215640923385</v>
      </c>
      <c r="S28" s="4">
        <f t="shared" si="2"/>
        <v>13865.784359076619</v>
      </c>
    </row>
    <row r="29" spans="9:19" x14ac:dyDescent="0.3">
      <c r="I29">
        <v>13</v>
      </c>
      <c r="J29" s="14">
        <f>'Performance evolution'!P29</f>
        <v>0.45</v>
      </c>
      <c r="K29" s="25">
        <f>'Performance evolution'!O29</f>
        <v>0.6018736156436042</v>
      </c>
      <c r="L29" s="15">
        <f t="shared" si="4"/>
        <v>107398.33865241884</v>
      </c>
      <c r="M29" s="15">
        <f t="shared" si="4"/>
        <v>62601.661347581117</v>
      </c>
      <c r="N29" s="31">
        <f t="shared" si="0"/>
        <v>652.67287290688807</v>
      </c>
      <c r="O29" s="31">
        <f t="shared" si="0"/>
        <v>919.75408382568219</v>
      </c>
      <c r="P29" s="30">
        <f t="shared" si="1"/>
        <v>0.41507357153372121</v>
      </c>
      <c r="Q29" s="30">
        <f t="shared" si="1"/>
        <v>0.58492642846627874</v>
      </c>
      <c r="R29" s="4">
        <f t="shared" si="2"/>
        <v>10584.37607410989</v>
      </c>
      <c r="S29" s="4">
        <f t="shared" si="2"/>
        <v>14915.623925890108</v>
      </c>
    </row>
    <row r="30" spans="9:19" x14ac:dyDescent="0.3">
      <c r="I30">
        <v>13.5</v>
      </c>
      <c r="J30" s="14">
        <f>'Performance evolution'!P30</f>
        <v>0.45</v>
      </c>
      <c r="K30" s="25">
        <f>'Performance evolution'!O30</f>
        <v>0.63074450222956568</v>
      </c>
      <c r="L30" s="15">
        <f t="shared" si="4"/>
        <v>101872.96392866591</v>
      </c>
      <c r="M30" s="15">
        <f t="shared" si="4"/>
        <v>68127.036071334049</v>
      </c>
      <c r="N30" s="31">
        <f t="shared" si="0"/>
        <v>637.9287652595375</v>
      </c>
      <c r="O30" s="31">
        <f t="shared" si="0"/>
        <v>1049.3840717928999</v>
      </c>
      <c r="P30" s="30">
        <f t="shared" si="1"/>
        <v>0.37807379357934223</v>
      </c>
      <c r="Q30" s="30">
        <f t="shared" si="1"/>
        <v>0.62192620642065788</v>
      </c>
      <c r="R30" s="4">
        <f t="shared" si="2"/>
        <v>9640.8817362732261</v>
      </c>
      <c r="S30" s="4">
        <f t="shared" si="2"/>
        <v>15859.118263726776</v>
      </c>
    </row>
    <row r="31" spans="9:19" x14ac:dyDescent="0.3">
      <c r="I31">
        <v>14</v>
      </c>
      <c r="J31" s="14">
        <f>'Performance evolution'!P31</f>
        <v>0.45</v>
      </c>
      <c r="K31" s="25">
        <f>'Performance evolution'!O31</f>
        <v>0.65528661742566952</v>
      </c>
      <c r="L31" s="15">
        <f>L30-($F$2*$F$3*$F$4*($F$5/2))*L30/SUM($L30:$M30)+R30</f>
        <v>96232.901075639238</v>
      </c>
      <c r="M31" s="15">
        <f>M30-($F$2*$F$3*$F$4*($F$5/2))*M30/SUM($L30:$M30)+S30</f>
        <v>73767.098924360718</v>
      </c>
      <c r="N31" s="31">
        <f t="shared" si="0"/>
        <v>622.32961239654151</v>
      </c>
      <c r="O31" s="31">
        <f t="shared" si="0"/>
        <v>1173.6921518545385</v>
      </c>
      <c r="P31" s="30">
        <f t="shared" si="1"/>
        <v>0.34650449386733667</v>
      </c>
      <c r="Q31" s="30">
        <f t="shared" si="1"/>
        <v>0.65349550613266338</v>
      </c>
      <c r="R31" s="4">
        <f t="shared" si="2"/>
        <v>8835.8645936170851</v>
      </c>
      <c r="S31" s="4">
        <f t="shared" si="2"/>
        <v>16664.135406382917</v>
      </c>
    </row>
    <row r="32" spans="9:19" x14ac:dyDescent="0.3">
      <c r="I32">
        <v>14.5</v>
      </c>
      <c r="J32" s="14">
        <f>'Performance evolution'!P32</f>
        <v>0.45</v>
      </c>
      <c r="K32" s="25">
        <f>'Performance evolution'!O32</f>
        <v>0.67419874735401064</v>
      </c>
      <c r="L32" s="15">
        <f t="shared" ref="L32:M42" si="5">L31-($F$2*$F$3*$F$4*($F$5/2))*L31/SUM($L31:$M31)+R31</f>
        <v>90633.830507910432</v>
      </c>
      <c r="M32" s="15">
        <f t="shared" si="5"/>
        <v>79366.169492089524</v>
      </c>
      <c r="N32" s="31">
        <f t="shared" si="0"/>
        <v>606.24309223340481</v>
      </c>
      <c r="O32" s="31">
        <f t="shared" si="0"/>
        <v>1283.4965638788246</v>
      </c>
      <c r="P32" s="30">
        <f t="shared" si="1"/>
        <v>0.32080773151611353</v>
      </c>
      <c r="Q32" s="30">
        <f t="shared" si="1"/>
        <v>0.67919226848388647</v>
      </c>
      <c r="R32" s="4">
        <f t="shared" si="2"/>
        <v>8180.5971536608949</v>
      </c>
      <c r="S32" s="4">
        <f t="shared" si="2"/>
        <v>17319.402846339104</v>
      </c>
    </row>
    <row r="33" spans="9:19" x14ac:dyDescent="0.3">
      <c r="I33">
        <v>15</v>
      </c>
      <c r="J33" s="14">
        <f>'Performance evolution'!P33</f>
        <v>0.45</v>
      </c>
      <c r="K33" s="25">
        <f>'Performance evolution'!O33</f>
        <v>0.68710759173267699</v>
      </c>
      <c r="L33" s="15">
        <f t="shared" si="5"/>
        <v>85219.353085384762</v>
      </c>
      <c r="M33" s="15">
        <f t="shared" si="5"/>
        <v>84780.646914615194</v>
      </c>
      <c r="N33" s="31">
        <f t="shared" si="0"/>
        <v>590.0606884383883</v>
      </c>
      <c r="O33" s="31">
        <f t="shared" si="0"/>
        <v>1372.5675753093133</v>
      </c>
      <c r="P33" s="30">
        <f t="shared" si="1"/>
        <v>0.3006482171573584</v>
      </c>
      <c r="Q33" s="30">
        <f t="shared" si="1"/>
        <v>0.69935178284264155</v>
      </c>
      <c r="R33" s="4">
        <f t="shared" si="2"/>
        <v>7666.5295375126389</v>
      </c>
      <c r="S33" s="4">
        <f t="shared" si="2"/>
        <v>17833.470462487359</v>
      </c>
    </row>
    <row r="34" spans="9:19" x14ac:dyDescent="0.3">
      <c r="I34">
        <v>15.5</v>
      </c>
      <c r="J34" s="14">
        <f>'Performance evolution'!P34</f>
        <v>0.45</v>
      </c>
      <c r="K34" s="25">
        <f>'Performance evolution'!O34</f>
        <v>0.69466920313602332</v>
      </c>
      <c r="L34" s="15">
        <f t="shared" si="5"/>
        <v>80102.979660089695</v>
      </c>
      <c r="M34" s="15">
        <f t="shared" si="5"/>
        <v>89897.020339910261</v>
      </c>
      <c r="N34" s="31">
        <f t="shared" si="0"/>
        <v>574.14523189454701</v>
      </c>
      <c r="O34" s="31">
        <f t="shared" si="0"/>
        <v>1439.542385185217</v>
      </c>
      <c r="P34" s="30">
        <f t="shared" si="1"/>
        <v>0.28512130035698807</v>
      </c>
      <c r="Q34" s="30">
        <f t="shared" si="1"/>
        <v>0.71487869964301187</v>
      </c>
      <c r="R34" s="4">
        <f t="shared" si="2"/>
        <v>7270.5931591031958</v>
      </c>
      <c r="S34" s="4">
        <f t="shared" si="2"/>
        <v>18229.406840896801</v>
      </c>
    </row>
    <row r="35" spans="9:19" x14ac:dyDescent="0.3">
      <c r="I35">
        <v>16</v>
      </c>
      <c r="J35" s="14">
        <f>'Performance evolution'!P35</f>
        <v>0.45</v>
      </c>
      <c r="K35" s="25">
        <f>'Performance evolution'!O35</f>
        <v>0.69829669236897796</v>
      </c>
      <c r="L35" s="15">
        <f t="shared" si="5"/>
        <v>75358.125870179429</v>
      </c>
      <c r="M35" s="15">
        <f t="shared" si="5"/>
        <v>94641.874129820513</v>
      </c>
      <c r="N35" s="31">
        <f t="shared" si="0"/>
        <v>558.78755684493137</v>
      </c>
      <c r="O35" s="31">
        <f t="shared" si="0"/>
        <v>1487.7096943703727</v>
      </c>
      <c r="P35" s="30">
        <f t="shared" si="1"/>
        <v>0.27304583796196047</v>
      </c>
      <c r="Q35" s="30">
        <f t="shared" si="1"/>
        <v>0.72695416203803964</v>
      </c>
      <c r="R35" s="4">
        <f t="shared" si="2"/>
        <v>6962.6688680299922</v>
      </c>
      <c r="S35" s="4">
        <f t="shared" si="2"/>
        <v>18537.331131970011</v>
      </c>
    </row>
    <row r="36" spans="9:19" x14ac:dyDescent="0.3">
      <c r="I36">
        <v>16.5</v>
      </c>
      <c r="J36" s="14">
        <f>'Performance evolution'!P36</f>
        <v>0.45</v>
      </c>
      <c r="K36" s="25">
        <f>'Performance evolution'!O36</f>
        <v>0.69962173482616641</v>
      </c>
      <c r="L36" s="15">
        <f t="shared" si="5"/>
        <v>71017.075857682503</v>
      </c>
      <c r="M36" s="15">
        <f t="shared" si="5"/>
        <v>98982.924142317454</v>
      </c>
      <c r="N36" s="31">
        <f t="shared" si="0"/>
        <v>544.18152081239111</v>
      </c>
      <c r="O36" s="31">
        <f t="shared" si="0"/>
        <v>1522.8166097182807</v>
      </c>
      <c r="P36" s="30">
        <f t="shared" si="1"/>
        <v>0.26327141412202454</v>
      </c>
      <c r="Q36" s="30">
        <f t="shared" si="1"/>
        <v>0.73672858587797541</v>
      </c>
      <c r="R36" s="4">
        <f t="shared" si="2"/>
        <v>6713.4210601116256</v>
      </c>
      <c r="S36" s="4">
        <f t="shared" si="2"/>
        <v>18786.578939888372</v>
      </c>
    </row>
    <row r="37" spans="9:19" x14ac:dyDescent="0.3">
      <c r="I37">
        <v>17</v>
      </c>
      <c r="J37" s="14">
        <f>'Performance evolution'!P37</f>
        <v>0.45</v>
      </c>
      <c r="K37" s="25">
        <f>'Performance evolution'!O37</f>
        <v>0.69995041233980582</v>
      </c>
      <c r="L37" s="15">
        <f t="shared" si="5"/>
        <v>67077.935539141748</v>
      </c>
      <c r="M37" s="15">
        <f t="shared" si="5"/>
        <v>102922.06446085821</v>
      </c>
      <c r="N37" s="31">
        <f t="shared" si="0"/>
        <v>530.42310310941787</v>
      </c>
      <c r="O37" s="31">
        <f t="shared" si="0"/>
        <v>1550.2800313426019</v>
      </c>
      <c r="P37" s="30">
        <f t="shared" si="1"/>
        <v>0.25492493106139896</v>
      </c>
      <c r="Q37" s="30">
        <f t="shared" si="1"/>
        <v>0.74507506893860109</v>
      </c>
      <c r="R37" s="4">
        <f t="shared" si="2"/>
        <v>6500.5857420656739</v>
      </c>
      <c r="S37" s="4">
        <f t="shared" si="2"/>
        <v>18999.414257934328</v>
      </c>
    </row>
    <row r="38" spans="9:19" x14ac:dyDescent="0.3">
      <c r="I38">
        <v>17.5</v>
      </c>
      <c r="J38" s="14">
        <f>'Performance evolution'!P38</f>
        <v>0.45</v>
      </c>
      <c r="K38" s="25">
        <f>'Performance evolution'!O38</f>
        <v>0.69999696762051866</v>
      </c>
      <c r="L38" s="15">
        <f t="shared" si="5"/>
        <v>63516.83095033616</v>
      </c>
      <c r="M38" s="15">
        <f t="shared" si="5"/>
        <v>106483.1690496638</v>
      </c>
      <c r="N38" s="31">
        <f t="shared" si="0"/>
        <v>517.53258079691022</v>
      </c>
      <c r="O38" s="31">
        <f t="shared" si="0"/>
        <v>1573.468697161675</v>
      </c>
      <c r="P38" s="30">
        <f t="shared" si="1"/>
        <v>0.24750466977340635</v>
      </c>
      <c r="Q38" s="30">
        <f t="shared" si="1"/>
        <v>0.75249533022659376</v>
      </c>
      <c r="R38" s="4">
        <f t="shared" si="2"/>
        <v>6311.3690792218622</v>
      </c>
      <c r="S38" s="4">
        <f t="shared" si="2"/>
        <v>19188.630920778141</v>
      </c>
    </row>
    <row r="39" spans="9:19" x14ac:dyDescent="0.3">
      <c r="I39">
        <v>18</v>
      </c>
      <c r="J39" s="14">
        <f>'Performance evolution'!P39</f>
        <v>0.45</v>
      </c>
      <c r="K39" s="25">
        <f>'Performance evolution'!O39</f>
        <v>0.69999993446930997</v>
      </c>
      <c r="L39" s="15">
        <f t="shared" si="5"/>
        <v>60300.675387007599</v>
      </c>
      <c r="M39" s="15">
        <f t="shared" si="5"/>
        <v>109699.32461299238</v>
      </c>
      <c r="N39" s="31">
        <f t="shared" si="0"/>
        <v>505.48801720004866</v>
      </c>
      <c r="O39" s="31">
        <f t="shared" si="0"/>
        <v>1593.8100175868021</v>
      </c>
      <c r="P39" s="30">
        <f t="shared" si="1"/>
        <v>0.24078906797594021</v>
      </c>
      <c r="Q39" s="30">
        <f t="shared" si="1"/>
        <v>0.75921093202405987</v>
      </c>
      <c r="R39" s="4">
        <f t="shared" si="2"/>
        <v>6140.1212333864751</v>
      </c>
      <c r="S39" s="4">
        <f t="shared" si="2"/>
        <v>19359.878766613525</v>
      </c>
    </row>
    <row r="40" spans="9:19" x14ac:dyDescent="0.3">
      <c r="I40">
        <v>18.5</v>
      </c>
      <c r="J40" s="14">
        <f>'Performance evolution'!P40</f>
        <v>0.45</v>
      </c>
      <c r="K40" s="25">
        <f>'Performance evolution'!O40</f>
        <v>0.69999999958291803</v>
      </c>
      <c r="L40" s="15">
        <f t="shared" si="5"/>
        <v>57395.695312342934</v>
      </c>
      <c r="M40" s="15">
        <f t="shared" si="5"/>
        <v>112604.30468765704</v>
      </c>
      <c r="N40" s="31">
        <f t="shared" si="0"/>
        <v>494.25205844957753</v>
      </c>
      <c r="O40" s="31">
        <f t="shared" si="0"/>
        <v>1611.8384285955267</v>
      </c>
      <c r="P40" s="30">
        <f t="shared" si="1"/>
        <v>0.23467750388209821</v>
      </c>
      <c r="Q40" s="30">
        <f t="shared" si="1"/>
        <v>0.76532249611790182</v>
      </c>
      <c r="R40" s="4">
        <f t="shared" si="2"/>
        <v>5984.2763489935041</v>
      </c>
      <c r="S40" s="4">
        <f t="shared" si="2"/>
        <v>19515.723651006498</v>
      </c>
    </row>
    <row r="41" spans="9:19" x14ac:dyDescent="0.3">
      <c r="I41">
        <v>19</v>
      </c>
      <c r="J41" s="14">
        <f>'Performance evolution'!P41</f>
        <v>0.45</v>
      </c>
      <c r="K41" s="25">
        <f>'Performance evolution'!O41</f>
        <v>0.69999999999914364</v>
      </c>
      <c r="L41" s="15">
        <f t="shared" si="5"/>
        <v>54770.617364484991</v>
      </c>
      <c r="M41" s="15">
        <f t="shared" si="5"/>
        <v>115229.38263551498</v>
      </c>
      <c r="N41" s="31">
        <f t="shared" si="0"/>
        <v>483.78375614917479</v>
      </c>
      <c r="O41" s="31">
        <f t="shared" si="0"/>
        <v>1627.8688571536829</v>
      </c>
      <c r="P41" s="30">
        <f t="shared" si="1"/>
        <v>0.22910196170594727</v>
      </c>
      <c r="Q41" s="30">
        <f t="shared" si="1"/>
        <v>0.77089803829405268</v>
      </c>
      <c r="R41" s="4">
        <f t="shared" si="2"/>
        <v>5842.1000235016554</v>
      </c>
      <c r="S41" s="4">
        <f t="shared" si="2"/>
        <v>19657.899976498342</v>
      </c>
    </row>
    <row r="42" spans="9:19" x14ac:dyDescent="0.3">
      <c r="I42">
        <v>19.5</v>
      </c>
      <c r="J42" s="14">
        <f>'Performance evolution'!P42</f>
        <v>0.45</v>
      </c>
      <c r="K42" s="25">
        <f>'Performance evolution'!O42</f>
        <v>0.69999999999999918</v>
      </c>
      <c r="L42" s="15">
        <f t="shared" si="5"/>
        <v>52397.124783313891</v>
      </c>
      <c r="M42" s="15">
        <f t="shared" si="5"/>
        <v>117602.87521668606</v>
      </c>
      <c r="N42" s="31">
        <f t="shared" si="0"/>
        <v>474.04152577686818</v>
      </c>
      <c r="O42" s="31">
        <f t="shared" si="0"/>
        <v>1642.1577421949471</v>
      </c>
      <c r="P42" s="30">
        <f t="shared" si="1"/>
        <v>0.22400609099122976</v>
      </c>
      <c r="Q42" s="30">
        <f t="shared" si="1"/>
        <v>0.77599390900877041</v>
      </c>
      <c r="R42" s="4">
        <f t="shared" si="2"/>
        <v>5712.1553202763589</v>
      </c>
      <c r="S42" s="4">
        <f t="shared" si="2"/>
        <v>19787.844679723647</v>
      </c>
    </row>
    <row r="43" spans="9:19" x14ac:dyDescent="0.3">
      <c r="I43" s="8">
        <v>20</v>
      </c>
      <c r="J43" s="22">
        <f>'Performance evolution'!P43</f>
        <v>0.45</v>
      </c>
      <c r="K43" s="26">
        <f>'Performance evolution'!O43</f>
        <v>0.7</v>
      </c>
      <c r="L43" s="23">
        <f>L42-($F$2*$F$3*$F$4*($F$5/2))*L42/SUM($L42:$M42)+R42</f>
        <v>50249.711386093164</v>
      </c>
      <c r="M43" s="23">
        <f>M42-($F$2*$F$3*$F$4*($F$5/2))*M42/SUM($L42:$M42)+S42</f>
        <v>119750.2886139068</v>
      </c>
      <c r="N43" s="32">
        <f t="shared" si="0"/>
        <v>464.98397055587776</v>
      </c>
      <c r="O43" s="32">
        <f t="shared" si="0"/>
        <v>1654.9231334920901</v>
      </c>
      <c r="P43" s="33">
        <f t="shared" si="1"/>
        <v>0.21934167288179265</v>
      </c>
      <c r="Q43" s="33">
        <f t="shared" si="1"/>
        <v>0.78065832711820726</v>
      </c>
      <c r="R43" s="24">
        <f t="shared" si="2"/>
        <v>5593.2126584857124</v>
      </c>
      <c r="S43" s="24">
        <f t="shared" si="2"/>
        <v>19906.787341514286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9207B-E61E-4B20-8AC1-045DC946EA88}">
  <dimension ref="B2:S44"/>
  <sheetViews>
    <sheetView zoomScale="72" zoomScaleNormal="80" workbookViewId="0">
      <selection activeCell="F9" sqref="F9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0.34</v>
      </c>
      <c r="I3">
        <v>0</v>
      </c>
      <c r="J3" s="14">
        <f>'Performance evolution'!L3</f>
        <v>1.5</v>
      </c>
      <c r="K3" s="25">
        <f>'Performance evolution'!K3</f>
        <v>1.2</v>
      </c>
      <c r="L3" s="15">
        <f>F2*F3*F4-M3</f>
        <v>84830</v>
      </c>
      <c r="M3" s="29">
        <f>F2*F3*F4*0.002</f>
        <v>170</v>
      </c>
      <c r="N3" s="31">
        <f>IF($F$6=1,J3^$F$7*LOG(L3)^$F$8,EXP(J3*$F$7+LOG(L3)*$F$8))</f>
        <v>3609.6424632701601</v>
      </c>
      <c r="O3" s="31">
        <f>IF($F$6=1,K3^$F$7*LOG(M3)^$F$8,EXP(K3*$F$7+LOG(M3)*$F$8))</f>
        <v>58.306689564847467</v>
      </c>
      <c r="P3" s="30">
        <f>N3/SUM($N3:$O3)</f>
        <v>0.98410373559301345</v>
      </c>
      <c r="Q3" s="30">
        <f>O3/SUM($N3:$O3)</f>
        <v>1.5896264406986514E-2</v>
      </c>
      <c r="R3" s="4">
        <f>$F$2*$F$3*$F$4*($F$5/2)*P3</f>
        <v>12547.322628810922</v>
      </c>
      <c r="S3" s="4">
        <f>$F$2*$F$3*$F$4*($F$5/2)*Q3</f>
        <v>202.67737118907806</v>
      </c>
    </row>
    <row r="4" spans="2:19" x14ac:dyDescent="0.3">
      <c r="B4" t="s">
        <v>29</v>
      </c>
      <c r="F4" s="17">
        <f>'Total market'!F5</f>
        <v>0.25</v>
      </c>
      <c r="I4">
        <v>0.5</v>
      </c>
      <c r="J4" s="14">
        <f>'Performance evolution'!L4</f>
        <v>1.5</v>
      </c>
      <c r="K4" s="25">
        <f>'Performance evolution'!K4</f>
        <v>1.2291086568948935</v>
      </c>
      <c r="L4" s="15">
        <f>L3-($F$2*$F$3*$F$4*($F$5/2))*L3/SUM($L3:$M3)+R3</f>
        <v>84652.822628810914</v>
      </c>
      <c r="M4" s="15">
        <f>M3-($F$2*$F$3*$F$4*($F$5/2))*M3/SUM($L3:$M3)+S3</f>
        <v>347.17737118907803</v>
      </c>
      <c r="N4" s="31">
        <f t="shared" ref="N4:O43" si="0">IF($F$6=1,J4^$F$7*LOG(L4)^$F$8,EXP(J4*$F$7+LOG(L4)*$F$8))</f>
        <v>3606.6507870656997</v>
      </c>
      <c r="O4" s="31">
        <f t="shared" si="0"/>
        <v>111.21199675590022</v>
      </c>
      <c r="P4" s="30">
        <f t="shared" ref="P4:Q43" si="1">N4/SUM($N4:$O4)</f>
        <v>0.97008711638314282</v>
      </c>
      <c r="Q4" s="30">
        <f t="shared" si="1"/>
        <v>2.9912883616857195E-2</v>
      </c>
      <c r="R4" s="4">
        <f t="shared" ref="R4:S43" si="2">$F$2*$F$3*$F$4*($F$5/2)*P4</f>
        <v>12368.610733885071</v>
      </c>
      <c r="S4" s="4">
        <f t="shared" si="2"/>
        <v>381.38926611492923</v>
      </c>
    </row>
    <row r="5" spans="2:19" x14ac:dyDescent="0.3">
      <c r="B5" t="s">
        <v>40</v>
      </c>
      <c r="F5" s="17">
        <v>0.3</v>
      </c>
      <c r="I5">
        <v>1</v>
      </c>
      <c r="J5" s="14">
        <f>'Performance evolution'!L5</f>
        <v>1.5</v>
      </c>
      <c r="K5" s="25">
        <f>'Performance evolution'!K5</f>
        <v>1.264378998950225</v>
      </c>
      <c r="L5" s="15">
        <f t="shared" ref="L5:M20" si="3">L4-($F$2*$F$3*$F$4*($F$5/2))*L4/SUM($L4:$M4)+R4</f>
        <v>84323.509968374346</v>
      </c>
      <c r="M5" s="15">
        <f t="shared" si="3"/>
        <v>676.49003162564554</v>
      </c>
      <c r="N5" s="31">
        <f t="shared" si="0"/>
        <v>3601.0787522067458</v>
      </c>
      <c r="O5" s="31">
        <f t="shared" si="0"/>
        <v>194.04955577772597</v>
      </c>
      <c r="P5" s="30">
        <f t="shared" si="1"/>
        <v>0.94886877595957164</v>
      </c>
      <c r="Q5" s="30">
        <f t="shared" si="1"/>
        <v>5.11312240404284E-2</v>
      </c>
      <c r="R5" s="4">
        <f t="shared" si="2"/>
        <v>12098.076893484538</v>
      </c>
      <c r="S5" s="4">
        <f t="shared" si="2"/>
        <v>651.92310651546211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evolution'!L6</f>
        <v>1.5</v>
      </c>
      <c r="K6" s="25">
        <f>'Performance evolution'!K6</f>
        <v>1.3078336144367058</v>
      </c>
      <c r="L6" s="15">
        <f t="shared" si="3"/>
        <v>83773.060366602731</v>
      </c>
      <c r="M6" s="15">
        <f t="shared" si="3"/>
        <v>1226.9396333972609</v>
      </c>
      <c r="N6" s="31">
        <f t="shared" si="0"/>
        <v>3591.7313491990494</v>
      </c>
      <c r="O6" s="31">
        <f t="shared" si="0"/>
        <v>312.93199135535133</v>
      </c>
      <c r="P6" s="30">
        <f t="shared" si="1"/>
        <v>0.91985685728518662</v>
      </c>
      <c r="Q6" s="30">
        <f t="shared" si="1"/>
        <v>8.014314271481339E-2</v>
      </c>
      <c r="R6" s="4">
        <f t="shared" si="2"/>
        <v>11728.174930386129</v>
      </c>
      <c r="S6" s="4">
        <f t="shared" si="2"/>
        <v>1021.8250696138707</v>
      </c>
    </row>
    <row r="7" spans="2:19" ht="14.4" customHeight="1" x14ac:dyDescent="0.3">
      <c r="B7" t="s">
        <v>42</v>
      </c>
      <c r="F7" s="1">
        <v>2.5</v>
      </c>
      <c r="I7">
        <v>2</v>
      </c>
      <c r="J7" s="14">
        <f>'Performance evolution'!L7</f>
        <v>1.5</v>
      </c>
      <c r="K7" s="25">
        <f>'Performance evolution'!K7</f>
        <v>1.3621450221527003</v>
      </c>
      <c r="L7" s="15">
        <f t="shared" si="3"/>
        <v>82935.27624199845</v>
      </c>
      <c r="M7" s="15">
        <f t="shared" si="3"/>
        <v>2064.7237580015426</v>
      </c>
      <c r="N7" s="31">
        <f t="shared" si="0"/>
        <v>3577.4227805410992</v>
      </c>
      <c r="O7" s="31">
        <f t="shared" si="0"/>
        <v>476.05034226001158</v>
      </c>
      <c r="P7" s="30">
        <f t="shared" si="1"/>
        <v>0.88255741981310054</v>
      </c>
      <c r="Q7" s="30">
        <f t="shared" si="1"/>
        <v>0.11744258018689956</v>
      </c>
      <c r="R7" s="4">
        <f t="shared" si="2"/>
        <v>11252.607102617032</v>
      </c>
      <c r="S7" s="4">
        <f t="shared" si="2"/>
        <v>1497.3928973829693</v>
      </c>
    </row>
    <row r="8" spans="2:19" ht="14.4" customHeight="1" x14ac:dyDescent="0.3">
      <c r="B8" t="s">
        <v>43</v>
      </c>
      <c r="F8" s="1">
        <v>4.5</v>
      </c>
      <c r="I8">
        <v>2.5</v>
      </c>
      <c r="J8" s="14">
        <f>'Performance evolution'!L8</f>
        <v>1.5</v>
      </c>
      <c r="K8" s="25">
        <f>'Performance evolution'!K8</f>
        <v>1.430599809976395</v>
      </c>
      <c r="L8" s="15">
        <f t="shared" si="3"/>
        <v>81747.591908315721</v>
      </c>
      <c r="M8" s="15">
        <f t="shared" si="3"/>
        <v>3252.4080916842804</v>
      </c>
      <c r="N8" s="31">
        <f t="shared" si="0"/>
        <v>3556.9660869220675</v>
      </c>
      <c r="O8" s="31">
        <f t="shared" si="0"/>
        <v>698.07933442589558</v>
      </c>
      <c r="P8" s="30">
        <f t="shared" si="1"/>
        <v>0.8359408031407688</v>
      </c>
      <c r="Q8" s="30">
        <f t="shared" si="1"/>
        <v>0.16405919685923112</v>
      </c>
      <c r="R8" s="4">
        <f t="shared" si="2"/>
        <v>10658.245240044802</v>
      </c>
      <c r="S8" s="4">
        <f t="shared" si="2"/>
        <v>2091.7547599551967</v>
      </c>
    </row>
    <row r="9" spans="2:19" x14ac:dyDescent="0.3">
      <c r="B9" s="27"/>
      <c r="I9">
        <v>3</v>
      </c>
      <c r="J9" s="14">
        <f>'Performance evolution'!L9</f>
        <v>1.5</v>
      </c>
      <c r="K9" s="25">
        <f>'Performance evolution'!K9</f>
        <v>1.5165249073594738</v>
      </c>
      <c r="L9" s="15">
        <f t="shared" si="3"/>
        <v>80143.698362113151</v>
      </c>
      <c r="M9" s="15">
        <f t="shared" si="3"/>
        <v>4856.3016378868351</v>
      </c>
      <c r="N9" s="31">
        <f t="shared" si="0"/>
        <v>3529.0122786793327</v>
      </c>
      <c r="O9" s="31">
        <f t="shared" si="0"/>
        <v>1004.1183634377323</v>
      </c>
      <c r="P9" s="30">
        <f t="shared" si="1"/>
        <v>0.77849339833524223</v>
      </c>
      <c r="Q9" s="30">
        <f t="shared" si="1"/>
        <v>0.22150660166475777</v>
      </c>
      <c r="R9" s="4">
        <f t="shared" si="2"/>
        <v>9925.7908287743376</v>
      </c>
      <c r="S9" s="4">
        <f t="shared" si="2"/>
        <v>2824.2091712256615</v>
      </c>
    </row>
    <row r="10" spans="2:19" x14ac:dyDescent="0.3">
      <c r="I10">
        <v>3.5</v>
      </c>
      <c r="J10" s="14">
        <f>'Performance evolution'!L10</f>
        <v>1.5</v>
      </c>
      <c r="K10" s="25">
        <f>'Performance evolution'!K10</f>
        <v>1.6213331193615059</v>
      </c>
      <c r="L10" s="15">
        <f t="shared" si="3"/>
        <v>78047.934436570504</v>
      </c>
      <c r="M10" s="15">
        <f t="shared" si="3"/>
        <v>6952.0655634294717</v>
      </c>
      <c r="N10" s="31">
        <f t="shared" si="0"/>
        <v>3491.8979466212818</v>
      </c>
      <c r="O10" s="31">
        <f t="shared" si="0"/>
        <v>1429.7057844263286</v>
      </c>
      <c r="P10" s="30">
        <f t="shared" si="1"/>
        <v>0.70950408392144115</v>
      </c>
      <c r="Q10" s="30">
        <f t="shared" si="1"/>
        <v>0.29049591607855879</v>
      </c>
      <c r="R10" s="4">
        <f t="shared" si="2"/>
        <v>9046.1770699983754</v>
      </c>
      <c r="S10" s="4">
        <f t="shared" si="2"/>
        <v>3703.8229300016246</v>
      </c>
    </row>
    <row r="11" spans="2:19" x14ac:dyDescent="0.3">
      <c r="I11">
        <v>4</v>
      </c>
      <c r="J11" s="14">
        <f>'Performance evolution'!L11</f>
        <v>1.5</v>
      </c>
      <c r="K11" s="25">
        <f>'Performance evolution'!K11</f>
        <v>1.740110185666</v>
      </c>
      <c r="L11" s="15">
        <f t="shared" si="3"/>
        <v>75386.921341083304</v>
      </c>
      <c r="M11" s="15">
        <f t="shared" si="3"/>
        <v>9613.0786589166746</v>
      </c>
      <c r="N11" s="31">
        <f t="shared" si="0"/>
        <v>3443.770181731476</v>
      </c>
      <c r="O11" s="31">
        <f t="shared" si="0"/>
        <v>2005.9531327003656</v>
      </c>
      <c r="P11" s="30">
        <f t="shared" si="1"/>
        <v>0.63191651814905114</v>
      </c>
      <c r="Q11" s="30">
        <f t="shared" si="1"/>
        <v>0.36808348185094886</v>
      </c>
      <c r="R11" s="4">
        <f t="shared" si="2"/>
        <v>8056.9356064004023</v>
      </c>
      <c r="S11" s="4">
        <f t="shared" si="2"/>
        <v>4693.0643935995977</v>
      </c>
    </row>
    <row r="12" spans="2:19" x14ac:dyDescent="0.3">
      <c r="I12">
        <v>4.5</v>
      </c>
      <c r="J12" s="14">
        <f>'Performance evolution'!L12</f>
        <v>1.5</v>
      </c>
      <c r="K12" s="25">
        <f>'Performance evolution'!K12</f>
        <v>1.8560384383293402</v>
      </c>
      <c r="L12" s="15">
        <f t="shared" si="3"/>
        <v>72135.818746321209</v>
      </c>
      <c r="M12" s="15">
        <f t="shared" si="3"/>
        <v>12864.181253678771</v>
      </c>
      <c r="N12" s="31">
        <f t="shared" si="0"/>
        <v>3383.3558334458953</v>
      </c>
      <c r="O12" s="31">
        <f t="shared" si="0"/>
        <v>2713.0750112438027</v>
      </c>
      <c r="P12" s="30">
        <f t="shared" si="1"/>
        <v>0.55497321623732854</v>
      </c>
      <c r="Q12" s="30">
        <f t="shared" si="1"/>
        <v>0.44502678376267146</v>
      </c>
      <c r="R12" s="4">
        <f t="shared" si="2"/>
        <v>7075.9085070259389</v>
      </c>
      <c r="S12" s="4">
        <f t="shared" si="2"/>
        <v>5674.0914929740611</v>
      </c>
    </row>
    <row r="13" spans="2:19" x14ac:dyDescent="0.3">
      <c r="I13">
        <v>5</v>
      </c>
      <c r="J13" s="14">
        <f>'Performance evolution'!L13</f>
        <v>1.5</v>
      </c>
      <c r="K13" s="25">
        <f>'Performance evolution'!K13</f>
        <v>1.9430155394294428</v>
      </c>
      <c r="L13" s="15">
        <f t="shared" si="3"/>
        <v>68391.354441398958</v>
      </c>
      <c r="M13" s="15">
        <f t="shared" si="3"/>
        <v>16608.645558601016</v>
      </c>
      <c r="N13" s="31">
        <f t="shared" si="0"/>
        <v>3311.4087153097094</v>
      </c>
      <c r="O13" s="31">
        <f t="shared" si="0"/>
        <v>3429.663308935963</v>
      </c>
      <c r="P13" s="30">
        <f t="shared" si="1"/>
        <v>0.49122879912861589</v>
      </c>
      <c r="Q13" s="30">
        <f t="shared" si="1"/>
        <v>0.50877120087138417</v>
      </c>
      <c r="R13" s="4">
        <f t="shared" si="2"/>
        <v>6263.1671888898527</v>
      </c>
      <c r="S13" s="4">
        <f t="shared" si="2"/>
        <v>6486.8328111101482</v>
      </c>
    </row>
    <row r="14" spans="2:19" x14ac:dyDescent="0.3">
      <c r="I14">
        <v>5.5</v>
      </c>
      <c r="J14" s="14">
        <f>'Performance evolution'!L14</f>
        <v>1.5</v>
      </c>
      <c r="K14" s="25">
        <f>'Performance evolution'!K14</f>
        <v>1.9863284552226186</v>
      </c>
      <c r="L14" s="15">
        <f t="shared" si="3"/>
        <v>64395.81846407897</v>
      </c>
      <c r="M14" s="15">
        <f t="shared" si="3"/>
        <v>20604.181535921012</v>
      </c>
      <c r="N14" s="31">
        <f t="shared" si="0"/>
        <v>3231.5940601433658</v>
      </c>
      <c r="O14" s="31">
        <f t="shared" si="0"/>
        <v>4000.0744484610691</v>
      </c>
      <c r="P14" s="30">
        <f t="shared" si="1"/>
        <v>0.44686700673548957</v>
      </c>
      <c r="Q14" s="30">
        <f t="shared" si="1"/>
        <v>0.55313299326451049</v>
      </c>
      <c r="R14" s="4">
        <f t="shared" si="2"/>
        <v>5697.5543358774921</v>
      </c>
      <c r="S14" s="4">
        <f t="shared" si="2"/>
        <v>7052.4456641225088</v>
      </c>
    </row>
    <row r="15" spans="2:19" x14ac:dyDescent="0.3">
      <c r="I15">
        <v>6</v>
      </c>
      <c r="J15" s="14">
        <f>'Performance evolution'!L15</f>
        <v>1.5</v>
      </c>
      <c r="K15" s="25">
        <f>'Performance evolution'!K15</f>
        <v>1.9983953604105191</v>
      </c>
      <c r="L15" s="15">
        <f t="shared" si="3"/>
        <v>60434.000030344614</v>
      </c>
      <c r="M15" s="15">
        <f t="shared" si="3"/>
        <v>24565.999969655368</v>
      </c>
      <c r="N15" s="31">
        <f t="shared" si="0"/>
        <v>3149.03504744467</v>
      </c>
      <c r="O15" s="31">
        <f t="shared" si="0"/>
        <v>4394.8368287481353</v>
      </c>
      <c r="P15" s="30">
        <f t="shared" si="1"/>
        <v>0.41742955065057463</v>
      </c>
      <c r="Q15" s="30">
        <f t="shared" si="1"/>
        <v>0.58257044934942537</v>
      </c>
      <c r="R15" s="4">
        <f t="shared" si="2"/>
        <v>5322.2267707948267</v>
      </c>
      <c r="S15" s="4">
        <f t="shared" si="2"/>
        <v>7427.7732292051733</v>
      </c>
    </row>
    <row r="16" spans="2:19" x14ac:dyDescent="0.3">
      <c r="I16">
        <v>6.5</v>
      </c>
      <c r="J16" s="14">
        <f>'Performance evolution'!L16</f>
        <v>1.5</v>
      </c>
      <c r="K16" s="25">
        <f>'Performance evolution'!K16</f>
        <v>1.9999303964072443</v>
      </c>
      <c r="L16" s="15">
        <f t="shared" si="3"/>
        <v>56691.126796587749</v>
      </c>
      <c r="M16" s="15">
        <f t="shared" si="3"/>
        <v>28308.873203412237</v>
      </c>
      <c r="N16" s="31">
        <f t="shared" si="0"/>
        <v>3067.5743196484864</v>
      </c>
      <c r="O16" s="31">
        <f t="shared" si="0"/>
        <v>4688.1491386081652</v>
      </c>
      <c r="P16" s="30">
        <f t="shared" si="1"/>
        <v>0.39552394256435008</v>
      </c>
      <c r="Q16" s="30">
        <f t="shared" si="1"/>
        <v>0.60447605743564992</v>
      </c>
      <c r="R16" s="4">
        <f t="shared" si="2"/>
        <v>5042.930267695464</v>
      </c>
      <c r="S16" s="4">
        <f t="shared" si="2"/>
        <v>7707.069732304536</v>
      </c>
    </row>
    <row r="17" spans="9:19" x14ac:dyDescent="0.3">
      <c r="I17">
        <v>7</v>
      </c>
      <c r="J17" s="14">
        <f>'Performance evolution'!L17</f>
        <v>1.5</v>
      </c>
      <c r="K17" s="25">
        <f>'Performance evolution'!K17</f>
        <v>1.99999921654143</v>
      </c>
      <c r="L17" s="15">
        <f t="shared" si="3"/>
        <v>53230.388044795043</v>
      </c>
      <c r="M17" s="15">
        <f t="shared" si="3"/>
        <v>31769.611955204935</v>
      </c>
      <c r="N17" s="31">
        <f t="shared" si="0"/>
        <v>2988.9309797447186</v>
      </c>
      <c r="O17" s="31">
        <f t="shared" si="0"/>
        <v>4930.6530274306679</v>
      </c>
      <c r="P17" s="30">
        <f t="shared" si="1"/>
        <v>0.37741009843909168</v>
      </c>
      <c r="Q17" s="30">
        <f t="shared" si="1"/>
        <v>0.62258990156090832</v>
      </c>
      <c r="R17" s="4">
        <f t="shared" si="2"/>
        <v>4811.9787550984192</v>
      </c>
      <c r="S17" s="4">
        <f t="shared" si="2"/>
        <v>7938.0212449015808</v>
      </c>
    </row>
    <row r="18" spans="9:19" x14ac:dyDescent="0.3">
      <c r="I18">
        <v>7.5</v>
      </c>
      <c r="J18" s="14">
        <f>'Performance evolution'!L18</f>
        <v>1.5</v>
      </c>
      <c r="K18" s="25">
        <f>'Performance evolution'!K18</f>
        <v>1.9999999984862682</v>
      </c>
      <c r="L18" s="15">
        <f t="shared" si="3"/>
        <v>50057.808593174203</v>
      </c>
      <c r="M18" s="15">
        <f t="shared" si="3"/>
        <v>34942.191406825776</v>
      </c>
      <c r="N18" s="31">
        <f t="shared" si="0"/>
        <v>2913.7271249820028</v>
      </c>
      <c r="O18" s="31">
        <f t="shared" si="0"/>
        <v>5137.6903073537997</v>
      </c>
      <c r="P18" s="30">
        <f t="shared" si="1"/>
        <v>0.36188995906236343</v>
      </c>
      <c r="Q18" s="30">
        <f t="shared" si="1"/>
        <v>0.63811004093763657</v>
      </c>
      <c r="R18" s="4">
        <f t="shared" si="2"/>
        <v>4614.0969780451342</v>
      </c>
      <c r="S18" s="4">
        <f t="shared" si="2"/>
        <v>8135.9030219548658</v>
      </c>
    </row>
    <row r="19" spans="9:19" x14ac:dyDescent="0.3">
      <c r="I19">
        <v>8</v>
      </c>
      <c r="J19" s="14">
        <f>'Performance evolution'!L19</f>
        <v>1.5</v>
      </c>
      <c r="K19" s="25">
        <f>'Performance evolution'!K19</f>
        <v>1.9999999999996811</v>
      </c>
      <c r="L19" s="15">
        <f t="shared" si="3"/>
        <v>47163.234282243204</v>
      </c>
      <c r="M19" s="15">
        <f t="shared" si="3"/>
        <v>37836.765717756774</v>
      </c>
      <c r="N19" s="31">
        <f t="shared" si="0"/>
        <v>2842.2454040672233</v>
      </c>
      <c r="O19" s="31">
        <f t="shared" si="0"/>
        <v>5315.9308855555837</v>
      </c>
      <c r="P19" s="30">
        <f t="shared" si="1"/>
        <v>0.34839225130285023</v>
      </c>
      <c r="Q19" s="30">
        <f t="shared" si="1"/>
        <v>0.65160774869714977</v>
      </c>
      <c r="R19" s="4">
        <f t="shared" si="2"/>
        <v>4442.0012041113405</v>
      </c>
      <c r="S19" s="4">
        <f t="shared" si="2"/>
        <v>8307.9987958886595</v>
      </c>
    </row>
    <row r="20" spans="9:19" x14ac:dyDescent="0.3">
      <c r="I20">
        <v>8.5</v>
      </c>
      <c r="J20" s="14">
        <f>'Performance evolution'!L20</f>
        <v>1.5</v>
      </c>
      <c r="K20" s="25">
        <f>'Performance evolution'!K20</f>
        <v>2</v>
      </c>
      <c r="L20" s="15">
        <f t="shared" si="3"/>
        <v>44530.750344018059</v>
      </c>
      <c r="M20" s="15">
        <f t="shared" si="3"/>
        <v>40469.249655981912</v>
      </c>
      <c r="N20" s="31">
        <f t="shared" si="0"/>
        <v>2774.6178640134672</v>
      </c>
      <c r="O20" s="31">
        <f t="shared" si="0"/>
        <v>5470.2860149785001</v>
      </c>
      <c r="P20" s="30">
        <f t="shared" si="1"/>
        <v>0.33652519237770612</v>
      </c>
      <c r="Q20" s="30">
        <f t="shared" si="1"/>
        <v>0.66347480762229394</v>
      </c>
      <c r="R20" s="4">
        <f t="shared" si="2"/>
        <v>4290.6962028157532</v>
      </c>
      <c r="S20" s="4">
        <f t="shared" si="2"/>
        <v>8459.3037971842477</v>
      </c>
    </row>
    <row r="21" spans="9:19" x14ac:dyDescent="0.3">
      <c r="I21">
        <v>9</v>
      </c>
      <c r="J21" s="14">
        <f>'Performance evolution'!L21</f>
        <v>1.5</v>
      </c>
      <c r="K21" s="25">
        <f>'Performance evolution'!K21</f>
        <v>2</v>
      </c>
      <c r="L21" s="15">
        <f t="shared" ref="L21:M30" si="4">L20-($F$2*$F$3*$F$4*($F$5/2))*L20/SUM($L20:$M20)+R20</f>
        <v>42141.8339952311</v>
      </c>
      <c r="M21" s="15">
        <f t="shared" si="4"/>
        <v>42858.166004768871</v>
      </c>
      <c r="N21" s="31">
        <f t="shared" si="0"/>
        <v>2710.877353214948</v>
      </c>
      <c r="O21" s="31">
        <f t="shared" si="0"/>
        <v>5604.6388963962936</v>
      </c>
      <c r="P21" s="30">
        <f t="shared" si="1"/>
        <v>0.32600229160055866</v>
      </c>
      <c r="Q21" s="30">
        <f t="shared" si="1"/>
        <v>0.67399770839944129</v>
      </c>
      <c r="R21" s="4">
        <f t="shared" si="2"/>
        <v>4156.529217907123</v>
      </c>
      <c r="S21" s="4">
        <f t="shared" si="2"/>
        <v>8593.4707820928761</v>
      </c>
    </row>
    <row r="22" spans="9:19" x14ac:dyDescent="0.3">
      <c r="I22">
        <v>9.5</v>
      </c>
      <c r="J22" s="14">
        <f>'Performance evolution'!L22</f>
        <v>1.5</v>
      </c>
      <c r="K22" s="25">
        <f>'Performance evolution'!K22</f>
        <v>2</v>
      </c>
      <c r="L22" s="15">
        <f t="shared" si="4"/>
        <v>39977.088113853562</v>
      </c>
      <c r="M22" s="15">
        <f t="shared" si="4"/>
        <v>45022.911886146416</v>
      </c>
      <c r="N22" s="31">
        <f t="shared" si="0"/>
        <v>2650.9877137663702</v>
      </c>
      <c r="O22" s="31">
        <f t="shared" si="0"/>
        <v>5722.1050512141783</v>
      </c>
      <c r="P22" s="30">
        <f t="shared" si="1"/>
        <v>0.31660794740669862</v>
      </c>
      <c r="Q22" s="30">
        <f t="shared" si="1"/>
        <v>0.68339205259330138</v>
      </c>
      <c r="R22" s="4">
        <f t="shared" si="2"/>
        <v>4036.7513294354076</v>
      </c>
      <c r="S22" s="4">
        <f t="shared" si="2"/>
        <v>8713.2486705645933</v>
      </c>
    </row>
    <row r="23" spans="9:19" x14ac:dyDescent="0.3">
      <c r="I23">
        <v>10</v>
      </c>
      <c r="J23" s="14">
        <f>'Performance evolution'!L23</f>
        <v>1.5</v>
      </c>
      <c r="K23" s="25">
        <f>'Performance evolution'!K23</f>
        <v>2</v>
      </c>
      <c r="L23" s="15">
        <f t="shared" si="4"/>
        <v>38017.276226210932</v>
      </c>
      <c r="M23" s="15">
        <f t="shared" si="4"/>
        <v>46982.723773789046</v>
      </c>
      <c r="N23" s="31">
        <f t="shared" si="0"/>
        <v>2594.8645352579206</v>
      </c>
      <c r="O23" s="31">
        <f t="shared" si="0"/>
        <v>5825.2140370280749</v>
      </c>
      <c r="P23" s="30">
        <f t="shared" si="1"/>
        <v>0.30817581011639328</v>
      </c>
      <c r="Q23" s="30">
        <f t="shared" si="1"/>
        <v>0.69182418988360683</v>
      </c>
      <c r="R23" s="4">
        <f t="shared" si="2"/>
        <v>3929.2415789840143</v>
      </c>
      <c r="S23" s="4">
        <f t="shared" si="2"/>
        <v>8820.7584210159876</v>
      </c>
    </row>
    <row r="24" spans="9:19" x14ac:dyDescent="0.3">
      <c r="I24">
        <v>10.5</v>
      </c>
      <c r="J24" s="14">
        <f>'Performance evolution'!L24</f>
        <v>1.5</v>
      </c>
      <c r="K24" s="25">
        <f>'Performance evolution'!K24</f>
        <v>2</v>
      </c>
      <c r="L24" s="15">
        <f t="shared" si="4"/>
        <v>36243.926371263304</v>
      </c>
      <c r="M24" s="15">
        <f t="shared" si="4"/>
        <v>48756.073628736674</v>
      </c>
      <c r="N24" s="31">
        <f t="shared" si="0"/>
        <v>2542.3898791740298</v>
      </c>
      <c r="O24" s="31">
        <f t="shared" si="0"/>
        <v>5916.0410277981309</v>
      </c>
      <c r="P24" s="30">
        <f t="shared" si="1"/>
        <v>0.30057464642506865</v>
      </c>
      <c r="Q24" s="30">
        <f t="shared" si="1"/>
        <v>0.69942535357493141</v>
      </c>
      <c r="R24" s="4">
        <f t="shared" si="2"/>
        <v>3832.3267419196254</v>
      </c>
      <c r="S24" s="4">
        <f t="shared" si="2"/>
        <v>8917.6732580803746</v>
      </c>
    </row>
    <row r="25" spans="9:19" x14ac:dyDescent="0.3">
      <c r="I25">
        <v>11</v>
      </c>
      <c r="J25" s="14">
        <f>'Performance evolution'!L25</f>
        <v>1.5</v>
      </c>
      <c r="K25" s="25">
        <f>'Performance evolution'!K25</f>
        <v>2</v>
      </c>
      <c r="L25" s="15">
        <f t="shared" si="4"/>
        <v>34639.664157493433</v>
      </c>
      <c r="M25" s="15">
        <f t="shared" si="4"/>
        <v>50360.335842506545</v>
      </c>
      <c r="N25" s="31">
        <f t="shared" si="0"/>
        <v>2493.4229735150157</v>
      </c>
      <c r="O25" s="31">
        <f t="shared" si="0"/>
        <v>5996.3038701022133</v>
      </c>
      <c r="P25" s="30">
        <f t="shared" si="1"/>
        <v>0.29369884561004789</v>
      </c>
      <c r="Q25" s="30">
        <f t="shared" si="1"/>
        <v>0.70630115438995211</v>
      </c>
      <c r="R25" s="4">
        <f t="shared" si="2"/>
        <v>3744.6602815281108</v>
      </c>
      <c r="S25" s="4">
        <f t="shared" si="2"/>
        <v>9005.3397184718888</v>
      </c>
    </row>
    <row r="26" spans="9:19" x14ac:dyDescent="0.3">
      <c r="I26">
        <v>11.5</v>
      </c>
      <c r="J26" s="14">
        <f>'Performance evolution'!L26</f>
        <v>1.5</v>
      </c>
      <c r="K26" s="25">
        <f>'Performance evolution'!K26</f>
        <v>2</v>
      </c>
      <c r="L26" s="15">
        <f t="shared" si="4"/>
        <v>33188.374815397525</v>
      </c>
      <c r="M26" s="15">
        <f t="shared" si="4"/>
        <v>51811.625184602453</v>
      </c>
      <c r="N26" s="31">
        <f t="shared" si="0"/>
        <v>2447.8081217770591</v>
      </c>
      <c r="O26" s="31">
        <f t="shared" si="0"/>
        <v>6067.435906762752</v>
      </c>
      <c r="P26" s="30">
        <f t="shared" si="1"/>
        <v>0.28746188759511188</v>
      </c>
      <c r="Q26" s="30">
        <f t="shared" si="1"/>
        <v>0.71253811240488807</v>
      </c>
      <c r="R26" s="4">
        <f t="shared" si="2"/>
        <v>3665.1390668376766</v>
      </c>
      <c r="S26" s="4">
        <f t="shared" si="2"/>
        <v>9084.8609331623229</v>
      </c>
    </row>
    <row r="27" spans="9:19" x14ac:dyDescent="0.3">
      <c r="I27">
        <v>12</v>
      </c>
      <c r="J27" s="14">
        <f>'Performance evolution'!L27</f>
        <v>1.5</v>
      </c>
      <c r="K27" s="25">
        <f>'Performance evolution'!K27</f>
        <v>2</v>
      </c>
      <c r="L27" s="15">
        <f t="shared" si="4"/>
        <v>31875.25765992557</v>
      </c>
      <c r="M27" s="15">
        <f t="shared" si="4"/>
        <v>53124.742340074408</v>
      </c>
      <c r="N27" s="31">
        <f t="shared" si="0"/>
        <v>2405.380627584269</v>
      </c>
      <c r="O27" s="31">
        <f t="shared" si="0"/>
        <v>6130.641473450286</v>
      </c>
      <c r="P27" s="30">
        <f t="shared" si="1"/>
        <v>0.28179175254158956</v>
      </c>
      <c r="Q27" s="30">
        <f t="shared" si="1"/>
        <v>0.71820824745841039</v>
      </c>
      <c r="R27" s="4">
        <f t="shared" si="2"/>
        <v>3592.8448449052667</v>
      </c>
      <c r="S27" s="4">
        <f t="shared" si="2"/>
        <v>9157.1551550947315</v>
      </c>
    </row>
    <row r="28" spans="9:19" x14ac:dyDescent="0.3">
      <c r="I28">
        <v>12.5</v>
      </c>
      <c r="J28" s="14">
        <f>'Performance evolution'!L28</f>
        <v>1.5</v>
      </c>
      <c r="K28" s="25">
        <f>'Performance evolution'!K28</f>
        <v>2</v>
      </c>
      <c r="L28" s="15">
        <f t="shared" si="4"/>
        <v>30686.813855842</v>
      </c>
      <c r="M28" s="15">
        <f t="shared" si="4"/>
        <v>54313.186144157975</v>
      </c>
      <c r="N28" s="31">
        <f t="shared" si="0"/>
        <v>2365.9712680116809</v>
      </c>
      <c r="O28" s="31">
        <f t="shared" si="0"/>
        <v>6186.9387869392449</v>
      </c>
      <c r="P28" s="30">
        <f t="shared" si="1"/>
        <v>0.27662763349675562</v>
      </c>
      <c r="Q28" s="30">
        <f t="shared" si="1"/>
        <v>0.72337236650324432</v>
      </c>
      <c r="R28" s="4">
        <f t="shared" si="2"/>
        <v>3527.0023270836341</v>
      </c>
      <c r="S28" s="4">
        <f t="shared" si="2"/>
        <v>9222.9976729163645</v>
      </c>
    </row>
    <row r="29" spans="9:19" x14ac:dyDescent="0.3">
      <c r="I29">
        <v>13</v>
      </c>
      <c r="J29" s="14">
        <f>'Performance evolution'!L29</f>
        <v>1.5</v>
      </c>
      <c r="K29" s="25">
        <f>'Performance evolution'!K29</f>
        <v>2</v>
      </c>
      <c r="L29" s="15">
        <f t="shared" si="4"/>
        <v>29610.794104549332</v>
      </c>
      <c r="M29" s="15">
        <f t="shared" si="4"/>
        <v>55389.205895450636</v>
      </c>
      <c r="N29" s="31">
        <f t="shared" si="0"/>
        <v>2329.4096812163998</v>
      </c>
      <c r="O29" s="31">
        <f t="shared" si="0"/>
        <v>6237.1935078980323</v>
      </c>
      <c r="P29" s="30">
        <f t="shared" si="1"/>
        <v>0.27191754185327233</v>
      </c>
      <c r="Q29" s="30">
        <f t="shared" si="1"/>
        <v>0.72808245814672767</v>
      </c>
      <c r="R29" s="4">
        <f t="shared" si="2"/>
        <v>3466.9486586292223</v>
      </c>
      <c r="S29" s="4">
        <f t="shared" si="2"/>
        <v>9283.0513413707777</v>
      </c>
    </row>
    <row r="30" spans="9:19" x14ac:dyDescent="0.3">
      <c r="I30">
        <v>13.5</v>
      </c>
      <c r="J30" s="14">
        <f>'Performance evolution'!L30</f>
        <v>1.5</v>
      </c>
      <c r="K30" s="25">
        <f>'Performance evolution'!K30</f>
        <v>2</v>
      </c>
      <c r="L30" s="15">
        <f t="shared" si="4"/>
        <v>28636.123647496152</v>
      </c>
      <c r="M30" s="15">
        <f t="shared" si="4"/>
        <v>56363.876352503808</v>
      </c>
      <c r="N30" s="31">
        <f t="shared" si="0"/>
        <v>2295.5269265437882</v>
      </c>
      <c r="O30" s="31">
        <f t="shared" si="0"/>
        <v>6282.1453020505787</v>
      </c>
      <c r="P30" s="30">
        <f t="shared" si="1"/>
        <v>0.26761653574165062</v>
      </c>
      <c r="Q30" s="30">
        <f t="shared" si="1"/>
        <v>0.73238346425834944</v>
      </c>
      <c r="R30" s="4">
        <f t="shared" si="2"/>
        <v>3412.1108307060454</v>
      </c>
      <c r="S30" s="4">
        <f t="shared" si="2"/>
        <v>9337.889169293956</v>
      </c>
    </row>
    <row r="31" spans="9:19" x14ac:dyDescent="0.3">
      <c r="I31">
        <v>14</v>
      </c>
      <c r="J31" s="14">
        <f>'Performance evolution'!L31</f>
        <v>1.5</v>
      </c>
      <c r="K31" s="25">
        <f>'Performance evolution'!K31</f>
        <v>2</v>
      </c>
      <c r="L31" s="15">
        <f>L30-($F$2*$F$3*$F$4*($F$5/2))*L30/SUM($L30:$M30)+R30</f>
        <v>27752.815931077774</v>
      </c>
      <c r="M31" s="15">
        <f>M30-($F$2*$F$3*$F$4*($F$5/2))*M30/SUM($L30:$M30)+S30</f>
        <v>57247.184068922194</v>
      </c>
      <c r="N31" s="31">
        <f t="shared" si="0"/>
        <v>2264.1574044341096</v>
      </c>
      <c r="O31" s="31">
        <f t="shared" si="0"/>
        <v>6322.4290718317579</v>
      </c>
      <c r="P31" s="30">
        <f t="shared" si="1"/>
        <v>0.2636853900781706</v>
      </c>
      <c r="Q31" s="30">
        <f t="shared" si="1"/>
        <v>0.7363146099218294</v>
      </c>
      <c r="R31" s="4">
        <f t="shared" si="2"/>
        <v>3361.988723496675</v>
      </c>
      <c r="S31" s="4">
        <f t="shared" si="2"/>
        <v>9388.0112765033246</v>
      </c>
    </row>
    <row r="32" spans="9:19" x14ac:dyDescent="0.3">
      <c r="I32">
        <v>14.5</v>
      </c>
      <c r="J32" s="14">
        <f>'Performance evolution'!L32</f>
        <v>1.5</v>
      </c>
      <c r="K32" s="25">
        <f>'Performance evolution'!K32</f>
        <v>2</v>
      </c>
      <c r="L32" s="15">
        <f t="shared" ref="L32:M42" si="5">L31-($F$2*$F$3*$F$4*($F$5/2))*L31/SUM($L31:$M31)+R31</f>
        <v>26951.88226491278</v>
      </c>
      <c r="M32" s="15">
        <f t="shared" si="5"/>
        <v>58048.117735087188</v>
      </c>
      <c r="N32" s="31">
        <f t="shared" si="0"/>
        <v>2235.1402754947076</v>
      </c>
      <c r="O32" s="31">
        <f t="shared" si="0"/>
        <v>6358.5920803353602</v>
      </c>
      <c r="P32" s="30">
        <f t="shared" si="1"/>
        <v>0.26008958423965439</v>
      </c>
      <c r="Q32" s="30">
        <f t="shared" si="1"/>
        <v>0.73991041576034577</v>
      </c>
      <c r="R32" s="4">
        <f t="shared" si="2"/>
        <v>3316.1421990555937</v>
      </c>
      <c r="S32" s="4">
        <f t="shared" si="2"/>
        <v>9433.8578009444082</v>
      </c>
    </row>
    <row r="33" spans="9:19" x14ac:dyDescent="0.3">
      <c r="I33">
        <v>15</v>
      </c>
      <c r="J33" s="14">
        <f>'Performance evolution'!L33</f>
        <v>1.5</v>
      </c>
      <c r="K33" s="25">
        <f>'Performance evolution'!K33</f>
        <v>2</v>
      </c>
      <c r="L33" s="15">
        <f t="shared" si="5"/>
        <v>26225.242124231456</v>
      </c>
      <c r="M33" s="15">
        <f t="shared" si="5"/>
        <v>58774.757875768519</v>
      </c>
      <c r="N33" s="31">
        <f t="shared" si="0"/>
        <v>2208.3204847599645</v>
      </c>
      <c r="O33" s="31">
        <f t="shared" si="0"/>
        <v>6391.1078731767575</v>
      </c>
      <c r="P33" s="30">
        <f t="shared" si="1"/>
        <v>0.25679852111586304</v>
      </c>
      <c r="Q33" s="30">
        <f t="shared" si="1"/>
        <v>0.74320147888413701</v>
      </c>
      <c r="R33" s="4">
        <f t="shared" si="2"/>
        <v>3274.1811442272538</v>
      </c>
      <c r="S33" s="4">
        <f t="shared" si="2"/>
        <v>9475.8188557727462</v>
      </c>
    </row>
    <row r="34" spans="9:19" x14ac:dyDescent="0.3">
      <c r="I34">
        <v>15.5</v>
      </c>
      <c r="J34" s="14">
        <f>'Performance evolution'!L34</f>
        <v>1.5</v>
      </c>
      <c r="K34" s="25">
        <f>'Performance evolution'!K34</f>
        <v>2</v>
      </c>
      <c r="L34" s="15">
        <f t="shared" si="5"/>
        <v>25565.636949823987</v>
      </c>
      <c r="M34" s="15">
        <f t="shared" si="5"/>
        <v>59434.363050175984</v>
      </c>
      <c r="N34" s="31">
        <f t="shared" si="0"/>
        <v>2183.549473358973</v>
      </c>
      <c r="O34" s="31">
        <f t="shared" si="0"/>
        <v>6420.3876785097082</v>
      </c>
      <c r="P34" s="30">
        <f t="shared" si="1"/>
        <v>0.25378491669766901</v>
      </c>
      <c r="Q34" s="30">
        <f t="shared" si="1"/>
        <v>0.74621508330233088</v>
      </c>
      <c r="R34" s="4">
        <f t="shared" si="2"/>
        <v>3235.75768789528</v>
      </c>
      <c r="S34" s="4">
        <f t="shared" si="2"/>
        <v>9514.2423121047195</v>
      </c>
    </row>
    <row r="35" spans="9:19" x14ac:dyDescent="0.3">
      <c r="I35">
        <v>16</v>
      </c>
      <c r="J35" s="14">
        <f>'Performance evolution'!L35</f>
        <v>1.5</v>
      </c>
      <c r="K35" s="25">
        <f>'Performance evolution'!K35</f>
        <v>2</v>
      </c>
      <c r="L35" s="15">
        <f t="shared" si="5"/>
        <v>24966.549095245668</v>
      </c>
      <c r="M35" s="15">
        <f t="shared" si="5"/>
        <v>60033.450904754296</v>
      </c>
      <c r="N35" s="31">
        <f t="shared" si="0"/>
        <v>2160.6856423707936</v>
      </c>
      <c r="O35" s="31">
        <f t="shared" si="0"/>
        <v>6446.789802453045</v>
      </c>
      <c r="P35" s="30">
        <f t="shared" si="1"/>
        <v>0.25102431673739323</v>
      </c>
      <c r="Q35" s="30">
        <f t="shared" si="1"/>
        <v>0.74897568326260688</v>
      </c>
      <c r="R35" s="4">
        <f t="shared" si="2"/>
        <v>3200.5600384017634</v>
      </c>
      <c r="S35" s="4">
        <f t="shared" si="2"/>
        <v>9549.4399615982384</v>
      </c>
    </row>
    <row r="36" spans="9:19" x14ac:dyDescent="0.3">
      <c r="I36">
        <v>16.5</v>
      </c>
      <c r="J36" s="14">
        <f>'Performance evolution'!L36</f>
        <v>1.5</v>
      </c>
      <c r="K36" s="25">
        <f>'Performance evolution'!K36</f>
        <v>2</v>
      </c>
      <c r="L36" s="15">
        <f t="shared" si="5"/>
        <v>24422.126769360581</v>
      </c>
      <c r="M36" s="15">
        <f t="shared" si="5"/>
        <v>60577.873230639387</v>
      </c>
      <c r="N36" s="31">
        <f t="shared" si="0"/>
        <v>2139.5946205472519</v>
      </c>
      <c r="O36" s="31">
        <f t="shared" si="0"/>
        <v>6470.6274177197402</v>
      </c>
      <c r="P36" s="30">
        <f t="shared" si="1"/>
        <v>0.24849470908393617</v>
      </c>
      <c r="Q36" s="30">
        <f t="shared" si="1"/>
        <v>0.75150529091606388</v>
      </c>
      <c r="R36" s="4">
        <f t="shared" si="2"/>
        <v>3168.3075408201862</v>
      </c>
      <c r="S36" s="4">
        <f t="shared" si="2"/>
        <v>9581.6924591798143</v>
      </c>
    </row>
    <row r="37" spans="9:19" x14ac:dyDescent="0.3">
      <c r="I37">
        <v>17</v>
      </c>
      <c r="J37" s="14">
        <f>'Performance evolution'!L37</f>
        <v>1.5</v>
      </c>
      <c r="K37" s="25">
        <f>'Performance evolution'!K37</f>
        <v>2</v>
      </c>
      <c r="L37" s="15">
        <f t="shared" si="5"/>
        <v>23927.115294776679</v>
      </c>
      <c r="M37" s="15">
        <f t="shared" si="5"/>
        <v>61072.884705223289</v>
      </c>
      <c r="N37" s="31">
        <f t="shared" si="0"/>
        <v>2120.149377516329</v>
      </c>
      <c r="O37" s="31">
        <f t="shared" si="0"/>
        <v>6492.1750545557752</v>
      </c>
      <c r="P37" s="30">
        <f t="shared" si="1"/>
        <v>0.24617620878527752</v>
      </c>
      <c r="Q37" s="30">
        <f t="shared" si="1"/>
        <v>0.75382379121472243</v>
      </c>
      <c r="R37" s="4">
        <f t="shared" si="2"/>
        <v>3138.7466620122882</v>
      </c>
      <c r="S37" s="4">
        <f t="shared" si="2"/>
        <v>9611.2533379877113</v>
      </c>
    </row>
    <row r="38" spans="9:19" x14ac:dyDescent="0.3">
      <c r="I38">
        <v>17.5</v>
      </c>
      <c r="J38" s="14">
        <f>'Performance evolution'!L38</f>
        <v>1.5</v>
      </c>
      <c r="K38" s="25">
        <f>'Performance evolution'!K38</f>
        <v>2</v>
      </c>
      <c r="L38" s="15">
        <f t="shared" si="5"/>
        <v>23476.794662572462</v>
      </c>
      <c r="M38" s="15">
        <f t="shared" si="5"/>
        <v>61523.205337427506</v>
      </c>
      <c r="N38" s="31">
        <f t="shared" si="0"/>
        <v>2102.2302161858388</v>
      </c>
      <c r="O38" s="31">
        <f t="shared" si="0"/>
        <v>6511.6740364723291</v>
      </c>
      <c r="P38" s="30">
        <f t="shared" si="1"/>
        <v>0.24405079909462779</v>
      </c>
      <c r="Q38" s="30">
        <f t="shared" si="1"/>
        <v>0.7559492009053721</v>
      </c>
      <c r="R38" s="4">
        <f t="shared" si="2"/>
        <v>3111.6476884565045</v>
      </c>
      <c r="S38" s="4">
        <f t="shared" si="2"/>
        <v>9638.3523115434946</v>
      </c>
    </row>
    <row r="39" spans="9:19" x14ac:dyDescent="0.3">
      <c r="I39">
        <v>18</v>
      </c>
      <c r="J39" s="14">
        <f>'Performance evolution'!L39</f>
        <v>1.5</v>
      </c>
      <c r="K39" s="25">
        <f>'Performance evolution'!K39</f>
        <v>2</v>
      </c>
      <c r="L39" s="15">
        <f t="shared" si="5"/>
        <v>23066.923151643095</v>
      </c>
      <c r="M39" s="15">
        <f t="shared" si="5"/>
        <v>61933.076848356868</v>
      </c>
      <c r="N39" s="31">
        <f t="shared" si="0"/>
        <v>2085.7246717732946</v>
      </c>
      <c r="O39" s="31">
        <f t="shared" si="0"/>
        <v>6529.3370526430481</v>
      </c>
      <c r="P39" s="30">
        <f t="shared" si="1"/>
        <v>0.24210211586320346</v>
      </c>
      <c r="Q39" s="30">
        <f t="shared" si="1"/>
        <v>0.7578978841367966</v>
      </c>
      <c r="R39" s="4">
        <f t="shared" si="2"/>
        <v>3086.8019772558441</v>
      </c>
      <c r="S39" s="4">
        <f t="shared" si="2"/>
        <v>9663.1980227441563</v>
      </c>
    </row>
    <row r="40" spans="9:19" x14ac:dyDescent="0.3">
      <c r="I40">
        <v>18.5</v>
      </c>
      <c r="J40" s="14">
        <f>'Performance evolution'!L40</f>
        <v>1.5</v>
      </c>
      <c r="K40" s="25">
        <f>'Performance evolution'!K40</f>
        <v>2</v>
      </c>
      <c r="L40" s="15">
        <f t="shared" si="5"/>
        <v>22693.686656152473</v>
      </c>
      <c r="M40" s="15">
        <f t="shared" si="5"/>
        <v>62306.313343847491</v>
      </c>
      <c r="N40" s="31">
        <f t="shared" si="0"/>
        <v>2070.5273398011168</v>
      </c>
      <c r="O40" s="31">
        <f t="shared" si="0"/>
        <v>6545.3520199912664</v>
      </c>
      <c r="P40" s="30">
        <f t="shared" si="1"/>
        <v>0.24031526595690522</v>
      </c>
      <c r="Q40" s="30">
        <f t="shared" si="1"/>
        <v>0.75968473404309478</v>
      </c>
      <c r="R40" s="4">
        <f t="shared" si="2"/>
        <v>3064.0196409505415</v>
      </c>
      <c r="S40" s="4">
        <f t="shared" si="2"/>
        <v>9685.9803590494575</v>
      </c>
    </row>
    <row r="41" spans="9:19" x14ac:dyDescent="0.3">
      <c r="I41">
        <v>19</v>
      </c>
      <c r="J41" s="14">
        <f>'Performance evolution'!L41</f>
        <v>1.5</v>
      </c>
      <c r="K41" s="25">
        <f>'Performance evolution'!K41</f>
        <v>2</v>
      </c>
      <c r="L41" s="15">
        <f t="shared" si="5"/>
        <v>22353.653298680143</v>
      </c>
      <c r="M41" s="15">
        <f t="shared" si="5"/>
        <v>62646.346701319824</v>
      </c>
      <c r="N41" s="31">
        <f t="shared" si="0"/>
        <v>2056.5396512439092</v>
      </c>
      <c r="O41" s="31">
        <f t="shared" si="0"/>
        <v>6559.8853578864228</v>
      </c>
      <c r="P41" s="30">
        <f t="shared" si="1"/>
        <v>0.23867667264146231</v>
      </c>
      <c r="Q41" s="30">
        <f t="shared" si="1"/>
        <v>0.76132332735853758</v>
      </c>
      <c r="R41" s="4">
        <f t="shared" si="2"/>
        <v>3043.1275761786446</v>
      </c>
      <c r="S41" s="4">
        <f t="shared" si="2"/>
        <v>9706.8724238213545</v>
      </c>
    </row>
    <row r="42" spans="9:19" x14ac:dyDescent="0.3">
      <c r="I42">
        <v>19.5</v>
      </c>
      <c r="J42" s="14">
        <f>'Performance evolution'!L42</f>
        <v>1.5</v>
      </c>
      <c r="K42" s="25">
        <f>'Performance evolution'!K42</f>
        <v>2</v>
      </c>
      <c r="L42" s="15">
        <f t="shared" si="5"/>
        <v>22043.732880056767</v>
      </c>
      <c r="M42" s="15">
        <f t="shared" si="5"/>
        <v>62956.267119943201</v>
      </c>
      <c r="N42" s="31">
        <f t="shared" si="0"/>
        <v>2043.6696095996042</v>
      </c>
      <c r="O42" s="31">
        <f t="shared" si="0"/>
        <v>6573.0847748309106</v>
      </c>
      <c r="P42" s="30">
        <f t="shared" si="1"/>
        <v>0.23717394258008334</v>
      </c>
      <c r="Q42" s="30">
        <f t="shared" si="1"/>
        <v>0.76282605741991671</v>
      </c>
      <c r="R42" s="4">
        <f t="shared" si="2"/>
        <v>3023.9677678960625</v>
      </c>
      <c r="S42" s="4">
        <f t="shared" si="2"/>
        <v>9726.0322321039384</v>
      </c>
    </row>
    <row r="43" spans="9:19" x14ac:dyDescent="0.3">
      <c r="I43" s="8">
        <v>20</v>
      </c>
      <c r="J43" s="22">
        <f>'Performance evolution'!L43</f>
        <v>1.5</v>
      </c>
      <c r="K43" s="26">
        <f>'Performance evolution'!K43</f>
        <v>2</v>
      </c>
      <c r="L43" s="23">
        <f>L42-($F$2*$F$3*$F$4*($F$5/2))*L42/SUM($L42:$M42)+R42</f>
        <v>21761.140715944312</v>
      </c>
      <c r="M43" s="23">
        <f>M42-($F$2*$F$3*$F$4*($F$5/2))*M42/SUM($L42:$M42)+S42</f>
        <v>63238.859284055652</v>
      </c>
      <c r="N43" s="32">
        <f t="shared" si="0"/>
        <v>2031.8315018358055</v>
      </c>
      <c r="O43" s="32">
        <f t="shared" si="0"/>
        <v>6585.0816479635414</v>
      </c>
      <c r="P43" s="33">
        <f t="shared" si="1"/>
        <v>0.23579575034745689</v>
      </c>
      <c r="Q43" s="33">
        <f t="shared" si="1"/>
        <v>0.76420424965254297</v>
      </c>
      <c r="R43" s="24">
        <f t="shared" si="2"/>
        <v>3006.3958169300754</v>
      </c>
      <c r="S43" s="24">
        <f t="shared" si="2"/>
        <v>9743.6041830699232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559A8-13A7-4DC9-A1A2-098F16EE399F}">
  <dimension ref="B2:S44"/>
  <sheetViews>
    <sheetView zoomScale="72" zoomScaleNormal="80" workbookViewId="0">
      <selection activeCell="F6" sqref="F6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0.34</v>
      </c>
      <c r="I3">
        <v>0</v>
      </c>
      <c r="J3" s="14">
        <f>'Performance evolution'!N3</f>
        <v>0.9</v>
      </c>
      <c r="K3" s="25">
        <f>'Performance evolution'!M3</f>
        <v>0.7</v>
      </c>
      <c r="L3" s="15">
        <f>F2*F3*F4-M3</f>
        <v>169660</v>
      </c>
      <c r="M3" s="29">
        <f>F2*F3*F4*0.002</f>
        <v>340</v>
      </c>
      <c r="N3" s="31">
        <f>IF($F$6=1,J3^$F$7*LOG(L3)^$F$8,EXP(J3*$F$7+LOG(L3)*$F$8))</f>
        <v>3102.1825664321641</v>
      </c>
      <c r="O3" s="31">
        <f>IF($F$6=1,K3^$F$7*LOG(M3)^$F$8,EXP(K3*$F$7+LOG(M3)*$F$8))</f>
        <v>47.433728342555405</v>
      </c>
      <c r="P3" s="30">
        <f>N3/SUM($N3:$O3)</f>
        <v>0.98493983904602955</v>
      </c>
      <c r="Q3" s="30">
        <f>O3/SUM($N3:$O3)</f>
        <v>1.506016095397048E-2</v>
      </c>
      <c r="R3" s="4">
        <f>$F$2*$F$3*$F$4*($F$5/2)*P3</f>
        <v>22604.369306106379</v>
      </c>
      <c r="S3" s="4">
        <f>$F$2*$F$3*$F$4*($F$5/2)*Q3</f>
        <v>345.63069389362255</v>
      </c>
    </row>
    <row r="4" spans="2:19" x14ac:dyDescent="0.3">
      <c r="B4" t="s">
        <v>29</v>
      </c>
      <c r="F4" s="17">
        <f>'Total market'!F6</f>
        <v>0.5</v>
      </c>
      <c r="I4">
        <v>0.5</v>
      </c>
      <c r="J4" s="14">
        <f>'Performance evolution'!N4</f>
        <v>0.9</v>
      </c>
      <c r="K4" s="25">
        <f>'Performance evolution'!M4</f>
        <v>0.70073936043929963</v>
      </c>
      <c r="L4" s="15">
        <f>L3-($F$2*$F$3*$F$4*($F$5/2))*L3/SUM($L3:$M3)+R3</f>
        <v>169360.26930610638</v>
      </c>
      <c r="M4" s="15">
        <f>M3-($F$2*$F$3*$F$4*($F$5/2))*M3/SUM($L3:$M3)+S3</f>
        <v>639.73069389362263</v>
      </c>
      <c r="N4" s="31">
        <f t="shared" ref="N4:O43" si="0">IF($F$6=1,J4^$F$7*LOG(L4)^$F$8,EXP(J4*$F$7+LOG(L4)*$F$8))</f>
        <v>3099.9055664915218</v>
      </c>
      <c r="O4" s="31">
        <f t="shared" si="0"/>
        <v>79.553718643687063</v>
      </c>
      <c r="P4" s="30">
        <f t="shared" ref="P4:Q43" si="1">N4/SUM($N4:$O4)</f>
        <v>0.97497885284594732</v>
      </c>
      <c r="Q4" s="30">
        <f t="shared" si="1"/>
        <v>2.5021147154052636E-2</v>
      </c>
      <c r="R4" s="4">
        <f t="shared" ref="R4:S43" si="2">$F$2*$F$3*$F$4*($F$5/2)*P4</f>
        <v>22375.76467281449</v>
      </c>
      <c r="S4" s="4">
        <f t="shared" si="2"/>
        <v>574.23532718550803</v>
      </c>
    </row>
    <row r="5" spans="2:19" x14ac:dyDescent="0.3">
      <c r="B5" t="s">
        <v>40</v>
      </c>
      <c r="F5" s="16">
        <v>0.27</v>
      </c>
      <c r="I5">
        <v>1</v>
      </c>
      <c r="J5" s="14">
        <f>'Performance evolution'!N5</f>
        <v>0.9</v>
      </c>
      <c r="K5" s="25">
        <f>'Performance evolution'!M5</f>
        <v>0.70164925751904428</v>
      </c>
      <c r="L5" s="15">
        <f t="shared" ref="L5:M20" si="3">L4-($F$2*$F$3*$F$4*($F$5/2))*L4/SUM($L4:$M4)+R4</f>
        <v>168872.3976225965</v>
      </c>
      <c r="M5" s="15">
        <f t="shared" si="3"/>
        <v>1127.6023774034916</v>
      </c>
      <c r="N5" s="31">
        <f t="shared" si="0"/>
        <v>3096.1935317788652</v>
      </c>
      <c r="O5" s="31">
        <f t="shared" si="0"/>
        <v>121.47804052878942</v>
      </c>
      <c r="P5" s="30">
        <f t="shared" si="1"/>
        <v>0.9622466004379473</v>
      </c>
      <c r="Q5" s="30">
        <f t="shared" si="1"/>
        <v>3.7753399562052758E-2</v>
      </c>
      <c r="R5" s="4">
        <f t="shared" si="2"/>
        <v>22083.559480050892</v>
      </c>
      <c r="S5" s="4">
        <f t="shared" si="2"/>
        <v>866.44051994911081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evolution'!N6</f>
        <v>0.9</v>
      </c>
      <c r="K6" s="25">
        <f>'Performance evolution'!M6</f>
        <v>0.70279571674910446</v>
      </c>
      <c r="L6" s="15">
        <f t="shared" si="3"/>
        <v>168158.18342359687</v>
      </c>
      <c r="M6" s="15">
        <f t="shared" si="3"/>
        <v>1841.816576403131</v>
      </c>
      <c r="N6" s="31">
        <f t="shared" si="0"/>
        <v>3090.7464050546077</v>
      </c>
      <c r="O6" s="31">
        <f t="shared" si="0"/>
        <v>170.84560640165847</v>
      </c>
      <c r="P6" s="30">
        <f t="shared" si="1"/>
        <v>0.94761895240067817</v>
      </c>
      <c r="Q6" s="30">
        <f t="shared" si="1"/>
        <v>5.2381047599321814E-2</v>
      </c>
      <c r="R6" s="4">
        <f t="shared" si="2"/>
        <v>21747.854957595566</v>
      </c>
      <c r="S6" s="4">
        <f t="shared" si="2"/>
        <v>1202.1450424044356</v>
      </c>
    </row>
    <row r="7" spans="2:19" ht="14.4" customHeight="1" x14ac:dyDescent="0.3">
      <c r="B7" t="s">
        <v>42</v>
      </c>
      <c r="F7" s="1">
        <v>2.2000000000000002</v>
      </c>
      <c r="I7">
        <v>2</v>
      </c>
      <c r="J7" s="14">
        <f>'Performance evolution'!N7</f>
        <v>0.9</v>
      </c>
      <c r="K7" s="25">
        <f>'Performance evolution'!M7</f>
        <v>0.70427739545672952</v>
      </c>
      <c r="L7" s="15">
        <f t="shared" si="3"/>
        <v>167204.68361900686</v>
      </c>
      <c r="M7" s="15">
        <f t="shared" si="3"/>
        <v>2795.3163809931439</v>
      </c>
      <c r="N7" s="31">
        <f t="shared" si="0"/>
        <v>3083.4501830335971</v>
      </c>
      <c r="O7" s="31">
        <f t="shared" si="0"/>
        <v>224.84548429913119</v>
      </c>
      <c r="P7" s="30">
        <f t="shared" si="1"/>
        <v>0.9320358556463576</v>
      </c>
      <c r="Q7" s="30">
        <f t="shared" si="1"/>
        <v>6.796414435364237E-2</v>
      </c>
      <c r="R7" s="4">
        <f t="shared" si="2"/>
        <v>21390.222887083906</v>
      </c>
      <c r="S7" s="4">
        <f t="shared" si="2"/>
        <v>1559.7771129160924</v>
      </c>
    </row>
    <row r="8" spans="2:19" ht="14.4" customHeight="1" x14ac:dyDescent="0.3">
      <c r="B8" t="s">
        <v>43</v>
      </c>
      <c r="F8" s="1">
        <v>5</v>
      </c>
      <c r="I8">
        <v>2.5</v>
      </c>
      <c r="J8" s="14">
        <f>'Performance evolution'!N8</f>
        <v>0.9</v>
      </c>
      <c r="K8" s="25">
        <f>'Performance evolution'!M8</f>
        <v>0.70624428096202863</v>
      </c>
      <c r="L8" s="15">
        <f t="shared" si="3"/>
        <v>166022.27421752486</v>
      </c>
      <c r="M8" s="15">
        <f t="shared" si="3"/>
        <v>3977.7257824751619</v>
      </c>
      <c r="N8" s="31">
        <f t="shared" si="0"/>
        <v>3074.3636626486973</v>
      </c>
      <c r="O8" s="31">
        <f t="shared" si="0"/>
        <v>281.18562203231801</v>
      </c>
      <c r="P8" s="30">
        <f t="shared" si="1"/>
        <v>0.91620280372098661</v>
      </c>
      <c r="Q8" s="30">
        <f t="shared" si="1"/>
        <v>8.3797196279013386E-2</v>
      </c>
      <c r="R8" s="4">
        <f t="shared" si="2"/>
        <v>21026.854345396641</v>
      </c>
      <c r="S8" s="4">
        <f t="shared" si="2"/>
        <v>1923.1456546033571</v>
      </c>
    </row>
    <row r="9" spans="2:19" x14ac:dyDescent="0.3">
      <c r="B9" s="27"/>
      <c r="I9">
        <v>3</v>
      </c>
      <c r="J9" s="14">
        <f>'Performance evolution'!N9</f>
        <v>0.9</v>
      </c>
      <c r="K9" s="25">
        <f>'Performance evolution'!M9</f>
        <v>0.70892759434576902</v>
      </c>
      <c r="L9" s="15">
        <f t="shared" si="3"/>
        <v>164636.12154355564</v>
      </c>
      <c r="M9" s="15">
        <f t="shared" si="3"/>
        <v>5363.8784564443722</v>
      </c>
      <c r="N9" s="31">
        <f t="shared" si="0"/>
        <v>3063.6562782435449</v>
      </c>
      <c r="O9" s="31">
        <f t="shared" si="0"/>
        <v>338.50487470425378</v>
      </c>
      <c r="P9" s="30">
        <f t="shared" si="1"/>
        <v>0.9005029863412094</v>
      </c>
      <c r="Q9" s="30">
        <f t="shared" si="1"/>
        <v>9.9497013658790559E-2</v>
      </c>
      <c r="R9" s="4">
        <f t="shared" si="2"/>
        <v>20666.543536530757</v>
      </c>
      <c r="S9" s="4">
        <f t="shared" si="2"/>
        <v>2283.4564634692433</v>
      </c>
    </row>
    <row r="10" spans="2:19" x14ac:dyDescent="0.3">
      <c r="I10">
        <v>3.5</v>
      </c>
      <c r="J10" s="14">
        <f>'Performance evolution'!N10</f>
        <v>0.9</v>
      </c>
      <c r="K10" s="25">
        <f>'Performance evolution'!M10</f>
        <v>0.71268678079110181</v>
      </c>
      <c r="L10" s="15">
        <f t="shared" si="3"/>
        <v>163076.78867170637</v>
      </c>
      <c r="M10" s="15">
        <f t="shared" si="3"/>
        <v>6923.2113282936252</v>
      </c>
      <c r="N10" s="31">
        <f t="shared" si="0"/>
        <v>3051.5390458430434</v>
      </c>
      <c r="O10" s="31">
        <f t="shared" si="0"/>
        <v>396.4671417193623</v>
      </c>
      <c r="P10" s="30">
        <f t="shared" si="1"/>
        <v>0.88501553647163034</v>
      </c>
      <c r="Q10" s="30">
        <f t="shared" si="1"/>
        <v>0.11498446352836965</v>
      </c>
      <c r="R10" s="4">
        <f t="shared" si="2"/>
        <v>20311.106562023917</v>
      </c>
      <c r="S10" s="4">
        <f t="shared" si="2"/>
        <v>2638.8934379760835</v>
      </c>
    </row>
    <row r="11" spans="2:19" x14ac:dyDescent="0.3">
      <c r="I11">
        <v>4</v>
      </c>
      <c r="J11" s="14">
        <f>'Performance evolution'!N11</f>
        <v>0.9</v>
      </c>
      <c r="K11" s="25">
        <f>'Performance evolution'!M11</f>
        <v>0.71808062993162147</v>
      </c>
      <c r="L11" s="15">
        <f t="shared" si="3"/>
        <v>161372.52876304992</v>
      </c>
      <c r="M11" s="15">
        <f t="shared" si="3"/>
        <v>8627.4712369500685</v>
      </c>
      <c r="N11" s="31">
        <f t="shared" si="0"/>
        <v>3038.2069379788795</v>
      </c>
      <c r="O11" s="31">
        <f t="shared" si="0"/>
        <v>455.81882006988701</v>
      </c>
      <c r="P11" s="30">
        <f t="shared" si="1"/>
        <v>0.8695433715621953</v>
      </c>
      <c r="Q11" s="30">
        <f t="shared" si="1"/>
        <v>0.13045662843780476</v>
      </c>
      <c r="R11" s="4">
        <f t="shared" si="2"/>
        <v>19956.020377352383</v>
      </c>
      <c r="S11" s="4">
        <f t="shared" si="2"/>
        <v>2993.9796226476192</v>
      </c>
    </row>
    <row r="12" spans="2:19" x14ac:dyDescent="0.3">
      <c r="I12">
        <v>4.5</v>
      </c>
      <c r="J12" s="14">
        <f>'Performance evolution'!N12</f>
        <v>0.9</v>
      </c>
      <c r="K12" s="25">
        <f>'Performance evolution'!M12</f>
        <v>0.72596782174007313</v>
      </c>
      <c r="L12" s="15">
        <f t="shared" si="3"/>
        <v>159543.25775739056</v>
      </c>
      <c r="M12" s="15">
        <f t="shared" si="3"/>
        <v>10456.742242609429</v>
      </c>
      <c r="N12" s="31">
        <f t="shared" si="0"/>
        <v>3023.7920659525084</v>
      </c>
      <c r="O12" s="31">
        <f t="shared" si="0"/>
        <v>518.58794153292979</v>
      </c>
      <c r="P12" s="30">
        <f t="shared" si="1"/>
        <v>0.8536046555036173</v>
      </c>
      <c r="Q12" s="30">
        <f t="shared" si="1"/>
        <v>0.14639534449638281</v>
      </c>
      <c r="R12" s="4">
        <f t="shared" si="2"/>
        <v>19590.226843808017</v>
      </c>
      <c r="S12" s="4">
        <f t="shared" si="2"/>
        <v>3359.7731561919854</v>
      </c>
    </row>
    <row r="13" spans="2:19" x14ac:dyDescent="0.3">
      <c r="I13">
        <v>5</v>
      </c>
      <c r="J13" s="14">
        <f>'Performance evolution'!N13</f>
        <v>0.9</v>
      </c>
      <c r="K13" s="25">
        <f>'Performance evolution'!M13</f>
        <v>0.73763289084896821</v>
      </c>
      <c r="L13" s="15">
        <f t="shared" si="3"/>
        <v>157595.14480395085</v>
      </c>
      <c r="M13" s="15">
        <f t="shared" si="3"/>
        <v>12404.855196049142</v>
      </c>
      <c r="N13" s="31">
        <f t="shared" si="0"/>
        <v>3008.3191357375308</v>
      </c>
      <c r="O13" s="31">
        <f t="shared" si="0"/>
        <v>588.53354054160616</v>
      </c>
      <c r="P13" s="30">
        <f t="shared" si="1"/>
        <v>0.83637541108566316</v>
      </c>
      <c r="Q13" s="30">
        <f t="shared" si="1"/>
        <v>0.16362458891433687</v>
      </c>
      <c r="R13" s="4">
        <f t="shared" si="2"/>
        <v>19194.815684415971</v>
      </c>
      <c r="S13" s="4">
        <f t="shared" si="2"/>
        <v>3755.1843155840311</v>
      </c>
    </row>
    <row r="14" spans="2:19" x14ac:dyDescent="0.3">
      <c r="I14">
        <v>5.5</v>
      </c>
      <c r="J14" s="14">
        <f>'Performance evolution'!N14</f>
        <v>0.9</v>
      </c>
      <c r="K14" s="25">
        <f>'Performance evolution'!M14</f>
        <v>0.75491011595671531</v>
      </c>
      <c r="L14" s="15">
        <f t="shared" si="3"/>
        <v>155514.61593983346</v>
      </c>
      <c r="M14" s="15">
        <f t="shared" si="3"/>
        <v>14485.384060166538</v>
      </c>
      <c r="N14" s="31">
        <f t="shared" si="0"/>
        <v>2991.6532214013746</v>
      </c>
      <c r="O14" s="31">
        <f t="shared" si="0"/>
        <v>671.92622982575574</v>
      </c>
      <c r="P14" s="30">
        <f t="shared" si="1"/>
        <v>0.81659296904269629</v>
      </c>
      <c r="Q14" s="30">
        <f t="shared" si="1"/>
        <v>0.18340703095730362</v>
      </c>
      <c r="R14" s="4">
        <f t="shared" si="2"/>
        <v>18740.808639529881</v>
      </c>
      <c r="S14" s="4">
        <f t="shared" si="2"/>
        <v>4209.1913604701185</v>
      </c>
    </row>
    <row r="15" spans="2:19" x14ac:dyDescent="0.3">
      <c r="I15">
        <v>6</v>
      </c>
      <c r="J15" s="14">
        <f>'Performance evolution'!N15</f>
        <v>0.9</v>
      </c>
      <c r="K15" s="25">
        <f>'Performance evolution'!M15</f>
        <v>0.78023418652312582</v>
      </c>
      <c r="L15" s="15">
        <f t="shared" si="3"/>
        <v>153260.95142748582</v>
      </c>
      <c r="M15" s="15">
        <f t="shared" si="3"/>
        <v>16739.048572514173</v>
      </c>
      <c r="N15" s="31">
        <f t="shared" si="0"/>
        <v>2973.4321702171874</v>
      </c>
      <c r="O15" s="31">
        <f t="shared" si="0"/>
        <v>778.71059386881529</v>
      </c>
      <c r="P15" s="30">
        <f t="shared" si="1"/>
        <v>0.79246242938240008</v>
      </c>
      <c r="Q15" s="30">
        <f t="shared" si="1"/>
        <v>0.20753757061759989</v>
      </c>
      <c r="R15" s="4">
        <f t="shared" si="2"/>
        <v>18187.012754326082</v>
      </c>
      <c r="S15" s="4">
        <f t="shared" si="2"/>
        <v>4762.9872456739176</v>
      </c>
    </row>
    <row r="16" spans="2:19" x14ac:dyDescent="0.3">
      <c r="I16">
        <v>6.5</v>
      </c>
      <c r="J16" s="14">
        <f>'Performance evolution'!N16</f>
        <v>0.9</v>
      </c>
      <c r="K16" s="25">
        <f>'Performance evolution'!M16</f>
        <v>0.81648113976307224</v>
      </c>
      <c r="L16" s="15">
        <f t="shared" si="3"/>
        <v>150757.73573910131</v>
      </c>
      <c r="M16" s="15">
        <f t="shared" si="3"/>
        <v>19242.264260898679</v>
      </c>
      <c r="N16" s="31">
        <f t="shared" si="0"/>
        <v>2952.9833966269248</v>
      </c>
      <c r="O16" s="31">
        <f t="shared" si="0"/>
        <v>923.9717702095611</v>
      </c>
      <c r="P16" s="30">
        <f t="shared" si="1"/>
        <v>0.76167592080681645</v>
      </c>
      <c r="Q16" s="30">
        <f t="shared" si="1"/>
        <v>0.23832407919318363</v>
      </c>
      <c r="R16" s="4">
        <f t="shared" si="2"/>
        <v>17480.462382516438</v>
      </c>
      <c r="S16" s="4">
        <f t="shared" si="2"/>
        <v>5469.5376174835646</v>
      </c>
    </row>
    <row r="17" spans="9:19" x14ac:dyDescent="0.3">
      <c r="I17">
        <v>7</v>
      </c>
      <c r="J17" s="14">
        <f>'Performance evolution'!N17</f>
        <v>0.9</v>
      </c>
      <c r="K17" s="25">
        <f>'Performance evolution'!M17</f>
        <v>0.8663848384624977</v>
      </c>
      <c r="L17" s="15">
        <f t="shared" si="3"/>
        <v>147885.90379683906</v>
      </c>
      <c r="M17" s="15">
        <f t="shared" si="3"/>
        <v>22114.096203160923</v>
      </c>
      <c r="N17" s="31">
        <f t="shared" si="0"/>
        <v>2929.2435514862809</v>
      </c>
      <c r="O17" s="31">
        <f t="shared" si="0"/>
        <v>1129.1390549127932</v>
      </c>
      <c r="P17" s="30">
        <f t="shared" si="1"/>
        <v>0.72177609544935029</v>
      </c>
      <c r="Q17" s="30">
        <f t="shared" si="1"/>
        <v>0.27822390455064977</v>
      </c>
      <c r="R17" s="4">
        <f t="shared" si="2"/>
        <v>16564.761390562588</v>
      </c>
      <c r="S17" s="4">
        <f t="shared" si="2"/>
        <v>6385.2386094374124</v>
      </c>
    </row>
    <row r="18" spans="9:19" x14ac:dyDescent="0.3">
      <c r="I18">
        <v>7.5</v>
      </c>
      <c r="J18" s="14">
        <f>'Performance evolution'!N18</f>
        <v>0.9</v>
      </c>
      <c r="K18" s="25">
        <f>'Performance evolution'!M18</f>
        <v>0.9312779170527814</v>
      </c>
      <c r="L18" s="15">
        <f t="shared" si="3"/>
        <v>144486.06817482837</v>
      </c>
      <c r="M18" s="15">
        <f t="shared" si="3"/>
        <v>25513.93182517161</v>
      </c>
      <c r="N18" s="31">
        <f t="shared" si="0"/>
        <v>2900.7399232008793</v>
      </c>
      <c r="O18" s="31">
        <f t="shared" si="0"/>
        <v>1420.95404819127</v>
      </c>
      <c r="P18" s="30">
        <f t="shared" si="1"/>
        <v>0.6712043801348716</v>
      </c>
      <c r="Q18" s="30">
        <f t="shared" si="1"/>
        <v>0.32879561986512834</v>
      </c>
      <c r="R18" s="4">
        <f t="shared" si="2"/>
        <v>15404.140524095303</v>
      </c>
      <c r="S18" s="4">
        <f t="shared" si="2"/>
        <v>7545.8594759046955</v>
      </c>
    </row>
    <row r="19" spans="9:19" x14ac:dyDescent="0.3">
      <c r="I19">
        <v>8</v>
      </c>
      <c r="J19" s="14">
        <f>'Performance evolution'!N19</f>
        <v>0.9</v>
      </c>
      <c r="K19" s="25">
        <f>'Performance evolution'!M19</f>
        <v>1.0091281544662325</v>
      </c>
      <c r="L19" s="15">
        <f t="shared" si="3"/>
        <v>140384.58949532185</v>
      </c>
      <c r="M19" s="15">
        <f t="shared" si="3"/>
        <v>29615.410504678141</v>
      </c>
      <c r="N19" s="31">
        <f t="shared" si="0"/>
        <v>2865.7554376753565</v>
      </c>
      <c r="O19" s="31">
        <f t="shared" si="0"/>
        <v>1823.7139047138674</v>
      </c>
      <c r="P19" s="30">
        <f t="shared" si="1"/>
        <v>0.61110441895229262</v>
      </c>
      <c r="Q19" s="30">
        <f t="shared" si="1"/>
        <v>0.38889558104770733</v>
      </c>
      <c r="R19" s="4">
        <f t="shared" si="2"/>
        <v>14024.846414955116</v>
      </c>
      <c r="S19" s="4">
        <f t="shared" si="2"/>
        <v>8925.1535850448836</v>
      </c>
    </row>
    <row r="20" spans="9:19" x14ac:dyDescent="0.3">
      <c r="I20">
        <v>8.5</v>
      </c>
      <c r="J20" s="14">
        <f>'Performance evolution'!N20</f>
        <v>0.9</v>
      </c>
      <c r="K20" s="25">
        <f>'Performance evolution'!M20</f>
        <v>1.0927418442311179</v>
      </c>
      <c r="L20" s="15">
        <f t="shared" si="3"/>
        <v>135457.51632840853</v>
      </c>
      <c r="M20" s="15">
        <f t="shared" si="3"/>
        <v>34542.483671591472</v>
      </c>
      <c r="N20" s="31">
        <f t="shared" si="0"/>
        <v>2822.8217049433065</v>
      </c>
      <c r="O20" s="31">
        <f t="shared" si="0"/>
        <v>2340.0777942543718</v>
      </c>
      <c r="P20" s="30">
        <f t="shared" si="1"/>
        <v>0.54675124034120304</v>
      </c>
      <c r="Q20" s="30">
        <f t="shared" si="1"/>
        <v>0.45324875965879702</v>
      </c>
      <c r="R20" s="4">
        <f t="shared" si="2"/>
        <v>12547.94096583061</v>
      </c>
      <c r="S20" s="4">
        <f t="shared" si="2"/>
        <v>10402.059034169391</v>
      </c>
    </row>
    <row r="21" spans="9:19" x14ac:dyDescent="0.3">
      <c r="I21">
        <v>9</v>
      </c>
      <c r="J21" s="14">
        <f>'Performance evolution'!N21</f>
        <v>0.9</v>
      </c>
      <c r="K21" s="25">
        <f>'Performance evolution'!M21</f>
        <v>1.1704115563641841</v>
      </c>
      <c r="L21" s="15">
        <f t="shared" ref="L21:M30" si="4">L20-($F$2*$F$3*$F$4*($F$5/2))*L20/SUM($L20:$M20)+R20</f>
        <v>129718.69258990399</v>
      </c>
      <c r="M21" s="15">
        <f t="shared" si="4"/>
        <v>40281.307410096015</v>
      </c>
      <c r="N21" s="31">
        <f t="shared" si="0"/>
        <v>2771.4916394850102</v>
      </c>
      <c r="O21" s="31">
        <f t="shared" si="0"/>
        <v>2927.8035114223767</v>
      </c>
      <c r="P21" s="30">
        <f t="shared" si="1"/>
        <v>0.48628673653508891</v>
      </c>
      <c r="Q21" s="30">
        <f t="shared" si="1"/>
        <v>0.51371326346491109</v>
      </c>
      <c r="R21" s="4">
        <f t="shared" si="2"/>
        <v>11160.280603480291</v>
      </c>
      <c r="S21" s="4">
        <f t="shared" si="2"/>
        <v>11789.719396519709</v>
      </c>
    </row>
    <row r="22" spans="9:19" x14ac:dyDescent="0.3">
      <c r="I22">
        <v>9.5</v>
      </c>
      <c r="J22" s="14">
        <f>'Performance evolution'!N22</f>
        <v>0.9</v>
      </c>
      <c r="K22" s="25">
        <f>'Performance evolution'!M22</f>
        <v>1.2307889091354312</v>
      </c>
      <c r="L22" s="15">
        <f t="shared" si="4"/>
        <v>123366.94969374724</v>
      </c>
      <c r="M22" s="15">
        <f t="shared" si="4"/>
        <v>46633.050306252757</v>
      </c>
      <c r="N22" s="31">
        <f t="shared" si="0"/>
        <v>2712.9001537997297</v>
      </c>
      <c r="O22" s="31">
        <f t="shared" si="0"/>
        <v>3502.5216681377015</v>
      </c>
      <c r="P22" s="30">
        <f t="shared" si="1"/>
        <v>0.43647884753766913</v>
      </c>
      <c r="Q22" s="30">
        <f t="shared" si="1"/>
        <v>0.56352115246233092</v>
      </c>
      <c r="R22" s="4">
        <f t="shared" si="2"/>
        <v>10017.189550989506</v>
      </c>
      <c r="S22" s="4">
        <f t="shared" si="2"/>
        <v>12932.810449010494</v>
      </c>
    </row>
    <row r="23" spans="9:19" x14ac:dyDescent="0.3">
      <c r="I23">
        <v>10</v>
      </c>
      <c r="J23" s="14">
        <f>'Performance evolution'!N23</f>
        <v>0.9</v>
      </c>
      <c r="K23" s="25">
        <f>'Performance evolution'!M23</f>
        <v>1.2691154816061527</v>
      </c>
      <c r="L23" s="15">
        <f t="shared" si="4"/>
        <v>116729.60103608087</v>
      </c>
      <c r="M23" s="15">
        <f t="shared" si="4"/>
        <v>53270.398963919128</v>
      </c>
      <c r="N23" s="31">
        <f t="shared" si="0"/>
        <v>2649.5102820081561</v>
      </c>
      <c r="O23" s="31">
        <f t="shared" si="0"/>
        <v>3984.6884256544467</v>
      </c>
      <c r="P23" s="30">
        <f t="shared" si="1"/>
        <v>0.39937155921301098</v>
      </c>
      <c r="Q23" s="30">
        <f t="shared" si="1"/>
        <v>0.60062844078698907</v>
      </c>
      <c r="R23" s="4">
        <f t="shared" si="2"/>
        <v>9165.5772839386027</v>
      </c>
      <c r="S23" s="4">
        <f t="shared" si="2"/>
        <v>13784.422716061399</v>
      </c>
    </row>
    <row r="24" spans="9:19" x14ac:dyDescent="0.3">
      <c r="I24">
        <v>10.5</v>
      </c>
      <c r="J24" s="14">
        <f>'Performance evolution'!N24</f>
        <v>0.9</v>
      </c>
      <c r="K24" s="25">
        <f>'Performance evolution'!M24</f>
        <v>1.2886994883642375</v>
      </c>
      <c r="L24" s="15">
        <f t="shared" si="4"/>
        <v>110136.68218014856</v>
      </c>
      <c r="M24" s="15">
        <f t="shared" si="4"/>
        <v>59863.317819851451</v>
      </c>
      <c r="N24" s="31">
        <f t="shared" si="0"/>
        <v>2584.1542693100746</v>
      </c>
      <c r="O24" s="31">
        <f t="shared" si="0"/>
        <v>4346.9328912521914</v>
      </c>
      <c r="P24" s="30">
        <f t="shared" si="1"/>
        <v>0.37283534450610517</v>
      </c>
      <c r="Q24" s="30">
        <f t="shared" si="1"/>
        <v>0.62716465549389488</v>
      </c>
      <c r="R24" s="4">
        <f t="shared" si="2"/>
        <v>8556.5711564151134</v>
      </c>
      <c r="S24" s="4">
        <f t="shared" si="2"/>
        <v>14393.428843584888</v>
      </c>
    </row>
    <row r="25" spans="9:19" x14ac:dyDescent="0.3">
      <c r="I25">
        <v>11</v>
      </c>
      <c r="J25" s="14">
        <f>'Performance evolution'!N25</f>
        <v>0.9</v>
      </c>
      <c r="K25" s="25">
        <f>'Performance evolution'!M25</f>
        <v>1.2966780936833935</v>
      </c>
      <c r="L25" s="15">
        <f t="shared" si="4"/>
        <v>103824.80124224361</v>
      </c>
      <c r="M25" s="15">
        <f t="shared" si="4"/>
        <v>66175.1987577564</v>
      </c>
      <c r="N25" s="31">
        <f t="shared" si="0"/>
        <v>2519.1353866869758</v>
      </c>
      <c r="O25" s="31">
        <f t="shared" si="0"/>
        <v>4610.8306581692077</v>
      </c>
      <c r="P25" s="30">
        <f t="shared" si="1"/>
        <v>0.35331660359089251</v>
      </c>
      <c r="Q25" s="30">
        <f t="shared" si="1"/>
        <v>0.64668339640910755</v>
      </c>
      <c r="R25" s="4">
        <f t="shared" si="2"/>
        <v>8108.6160524109828</v>
      </c>
      <c r="S25" s="4">
        <f t="shared" si="2"/>
        <v>14841.383947589018</v>
      </c>
    </row>
    <row r="26" spans="9:19" x14ac:dyDescent="0.3">
      <c r="I26">
        <v>11.5</v>
      </c>
      <c r="J26" s="14">
        <f>'Performance evolution'!N26</f>
        <v>0.9</v>
      </c>
      <c r="K26" s="25">
        <f>'Performance evolution'!M26</f>
        <v>1.2992363112763423</v>
      </c>
      <c r="L26" s="15">
        <f t="shared" si="4"/>
        <v>97917.069126951712</v>
      </c>
      <c r="M26" s="15">
        <f t="shared" si="4"/>
        <v>72082.930873048303</v>
      </c>
      <c r="N26" s="31">
        <f t="shared" si="0"/>
        <v>2455.8948289375599</v>
      </c>
      <c r="O26" s="31">
        <f t="shared" si="0"/>
        <v>4812.010669792995</v>
      </c>
      <c r="P26" s="30">
        <f t="shared" si="1"/>
        <v>0.33790957097151542</v>
      </c>
      <c r="Q26" s="30">
        <f t="shared" si="1"/>
        <v>0.66209042902848447</v>
      </c>
      <c r="R26" s="4">
        <f t="shared" si="2"/>
        <v>7755.0246537962785</v>
      </c>
      <c r="S26" s="4">
        <f t="shared" si="2"/>
        <v>15194.975346203719</v>
      </c>
    </row>
    <row r="27" spans="9:19" x14ac:dyDescent="0.3">
      <c r="I27">
        <v>12</v>
      </c>
      <c r="J27" s="14">
        <f>'Performance evolution'!N27</f>
        <v>0.9</v>
      </c>
      <c r="K27" s="25">
        <f>'Performance evolution'!M27</f>
        <v>1.2998676439925723</v>
      </c>
      <c r="L27" s="15">
        <f t="shared" si="4"/>
        <v>92453.289448609517</v>
      </c>
      <c r="M27" s="15">
        <f t="shared" si="4"/>
        <v>77546.710551390497</v>
      </c>
      <c r="N27" s="31">
        <f t="shared" si="0"/>
        <v>2395.1523910240726</v>
      </c>
      <c r="O27" s="31">
        <f t="shared" si="0"/>
        <v>4976.5513959218806</v>
      </c>
      <c r="P27" s="30">
        <f t="shared" si="1"/>
        <v>0.32491164325749017</v>
      </c>
      <c r="Q27" s="30">
        <f t="shared" si="1"/>
        <v>0.67508835674250989</v>
      </c>
      <c r="R27" s="4">
        <f t="shared" si="2"/>
        <v>7456.7222127593996</v>
      </c>
      <c r="S27" s="4">
        <f t="shared" si="2"/>
        <v>15493.277787240602</v>
      </c>
    </row>
    <row r="28" spans="9:19" x14ac:dyDescent="0.3">
      <c r="I28">
        <v>12.5</v>
      </c>
      <c r="J28" s="14">
        <f>'Performance evolution'!N28</f>
        <v>0.9</v>
      </c>
      <c r="K28" s="25">
        <f>'Performance evolution'!M28</f>
        <v>1.2999835350969724</v>
      </c>
      <c r="L28" s="15">
        <f t="shared" si="4"/>
        <v>87428.817585806624</v>
      </c>
      <c r="M28" s="15">
        <f t="shared" si="4"/>
        <v>82571.182414193376</v>
      </c>
      <c r="N28" s="31">
        <f t="shared" si="0"/>
        <v>2337.1977370858413</v>
      </c>
      <c r="O28" s="31">
        <f t="shared" si="0"/>
        <v>5117.8620675348748</v>
      </c>
      <c r="P28" s="30">
        <f t="shared" si="1"/>
        <v>0.31350489443924034</v>
      </c>
      <c r="Q28" s="30">
        <f t="shared" si="1"/>
        <v>0.68649510556075966</v>
      </c>
      <c r="R28" s="4">
        <f t="shared" si="2"/>
        <v>7194.9373273805659</v>
      </c>
      <c r="S28" s="4">
        <f t="shared" si="2"/>
        <v>15755.062672619433</v>
      </c>
    </row>
    <row r="29" spans="9:19" x14ac:dyDescent="0.3">
      <c r="I29">
        <v>13</v>
      </c>
      <c r="J29" s="14">
        <f>'Performance evolution'!N29</f>
        <v>0.9</v>
      </c>
      <c r="K29" s="25">
        <f>'Performance evolution'!M29</f>
        <v>1.2999986224740572</v>
      </c>
      <c r="L29" s="15">
        <f t="shared" si="4"/>
        <v>82820.864539103306</v>
      </c>
      <c r="M29" s="15">
        <f t="shared" si="4"/>
        <v>87179.135460896694</v>
      </c>
      <c r="N29" s="31">
        <f t="shared" si="0"/>
        <v>2282.1167090290696</v>
      </c>
      <c r="O29" s="31">
        <f t="shared" si="0"/>
        <v>5241.9207102161499</v>
      </c>
      <c r="P29" s="30">
        <f t="shared" si="1"/>
        <v>0.30331012219474074</v>
      </c>
      <c r="Q29" s="30">
        <f t="shared" si="1"/>
        <v>0.69668987780525915</v>
      </c>
      <c r="R29" s="4">
        <f t="shared" si="2"/>
        <v>6960.9673043693001</v>
      </c>
      <c r="S29" s="4">
        <f t="shared" si="2"/>
        <v>15989.032695630698</v>
      </c>
    </row>
    <row r="30" spans="9:19" x14ac:dyDescent="0.3">
      <c r="I30">
        <v>13.5</v>
      </c>
      <c r="J30" s="14">
        <f>'Performance evolution'!N30</f>
        <v>0.9</v>
      </c>
      <c r="K30" s="25">
        <f>'Performance evolution'!M30</f>
        <v>1.2999999289600905</v>
      </c>
      <c r="L30" s="15">
        <f t="shared" si="4"/>
        <v>78601.01513069366</v>
      </c>
      <c r="M30" s="15">
        <f t="shared" si="4"/>
        <v>91398.98486930634</v>
      </c>
      <c r="N30" s="31">
        <f t="shared" si="0"/>
        <v>2229.9079051043682</v>
      </c>
      <c r="O30" s="31">
        <f t="shared" si="0"/>
        <v>5351.7497323332418</v>
      </c>
      <c r="P30" s="30">
        <f t="shared" si="1"/>
        <v>0.2941187813721981</v>
      </c>
      <c r="Q30" s="30">
        <f t="shared" si="1"/>
        <v>0.70588121862780195</v>
      </c>
      <c r="R30" s="4">
        <f t="shared" si="2"/>
        <v>6750.0260324919464</v>
      </c>
      <c r="S30" s="4">
        <f t="shared" si="2"/>
        <v>16199.973967508055</v>
      </c>
    </row>
    <row r="31" spans="9:19" x14ac:dyDescent="0.3">
      <c r="I31">
        <v>14</v>
      </c>
      <c r="J31" s="14">
        <f>'Performance evolution'!N31</f>
        <v>0.9</v>
      </c>
      <c r="K31" s="25">
        <f>'Performance evolution'!M31</f>
        <v>1.2999999979953283</v>
      </c>
      <c r="L31" s="15">
        <f>L30-($F$2*$F$3*$F$4*($F$5/2))*L30/SUM($L30:$M30)+R30</f>
        <v>74739.904120541963</v>
      </c>
      <c r="M31" s="15">
        <f>M30-($F$2*$F$3*$F$4*($F$5/2))*M30/SUM($L30:$M30)+S30</f>
        <v>95260.095879458037</v>
      </c>
      <c r="N31" s="31">
        <f t="shared" si="0"/>
        <v>2180.5285691186591</v>
      </c>
      <c r="O31" s="31">
        <f t="shared" si="0"/>
        <v>5449.3812816792934</v>
      </c>
      <c r="P31" s="30">
        <f t="shared" si="1"/>
        <v>0.28578693742896777</v>
      </c>
      <c r="Q31" s="30">
        <f t="shared" si="1"/>
        <v>0.71421306257103223</v>
      </c>
      <c r="R31" s="4">
        <f t="shared" si="2"/>
        <v>6558.8102139948105</v>
      </c>
      <c r="S31" s="4">
        <f t="shared" si="2"/>
        <v>16391.18978600519</v>
      </c>
    </row>
    <row r="32" spans="9:19" x14ac:dyDescent="0.3">
      <c r="I32">
        <v>14.5</v>
      </c>
      <c r="J32" s="14">
        <f>'Performance evolution'!N32</f>
        <v>0.9</v>
      </c>
      <c r="K32" s="25">
        <f>'Performance evolution'!M32</f>
        <v>1.2999999999737946</v>
      </c>
      <c r="L32" s="15">
        <f t="shared" ref="L32:M42" si="5">L31-($F$2*$F$3*$F$4*($F$5/2))*L31/SUM($L31:$M31)+R31</f>
        <v>71208.82727826362</v>
      </c>
      <c r="M32" s="15">
        <f t="shared" si="5"/>
        <v>98791.172721736395</v>
      </c>
      <c r="N32" s="31">
        <f t="shared" si="0"/>
        <v>2133.9113892730879</v>
      </c>
      <c r="O32" s="31">
        <f t="shared" si="0"/>
        <v>5536.4362303747957</v>
      </c>
      <c r="P32" s="30">
        <f t="shared" si="1"/>
        <v>0.27820269629071226</v>
      </c>
      <c r="Q32" s="30">
        <f t="shared" si="1"/>
        <v>0.72179730370928774</v>
      </c>
      <c r="R32" s="4">
        <f t="shared" si="2"/>
        <v>6384.7518798718465</v>
      </c>
      <c r="S32" s="4">
        <f t="shared" si="2"/>
        <v>16565.248120128155</v>
      </c>
    </row>
    <row r="33" spans="9:19" x14ac:dyDescent="0.3">
      <c r="I33">
        <v>15</v>
      </c>
      <c r="J33" s="14">
        <f>'Performance evolution'!N33</f>
        <v>0.9</v>
      </c>
      <c r="K33" s="25">
        <f>'Performance evolution'!M33</f>
        <v>1.299999999999875</v>
      </c>
      <c r="L33" s="15">
        <f t="shared" si="5"/>
        <v>67980.387475569878</v>
      </c>
      <c r="M33" s="15">
        <f t="shared" si="5"/>
        <v>102019.61252443012</v>
      </c>
      <c r="N33" s="31">
        <f t="shared" si="0"/>
        <v>2089.9723745124998</v>
      </c>
      <c r="O33" s="31">
        <f t="shared" si="0"/>
        <v>5614.2713026029005</v>
      </c>
      <c r="P33" s="30">
        <f t="shared" si="1"/>
        <v>0.27127547649103184</v>
      </c>
      <c r="Q33" s="30">
        <f t="shared" si="1"/>
        <v>0.7287245235089681</v>
      </c>
      <c r="R33" s="4">
        <f t="shared" si="2"/>
        <v>6225.7721854691808</v>
      </c>
      <c r="S33" s="4">
        <f t="shared" si="2"/>
        <v>16724.227814530819</v>
      </c>
    </row>
    <row r="34" spans="9:19" x14ac:dyDescent="0.3">
      <c r="I34">
        <v>15.5</v>
      </c>
      <c r="J34" s="14">
        <f>'Performance evolution'!N34</f>
        <v>0.9</v>
      </c>
      <c r="K34" s="25">
        <f>'Performance evolution'!M34</f>
        <v>1.2999999999999998</v>
      </c>
      <c r="L34" s="15">
        <f t="shared" si="5"/>
        <v>65028.807351837124</v>
      </c>
      <c r="M34" s="15">
        <f t="shared" si="5"/>
        <v>104971.19264816288</v>
      </c>
      <c r="N34" s="31">
        <f t="shared" si="0"/>
        <v>2048.6159856279878</v>
      </c>
      <c r="O34" s="31">
        <f t="shared" si="0"/>
        <v>5684.035898027646</v>
      </c>
      <c r="P34" s="30">
        <f t="shared" si="1"/>
        <v>0.26493058480469173</v>
      </c>
      <c r="Q34" s="30">
        <f t="shared" si="1"/>
        <v>0.73506941519530833</v>
      </c>
      <c r="R34" s="4">
        <f t="shared" si="2"/>
        <v>6080.156921267675</v>
      </c>
      <c r="S34" s="4">
        <f t="shared" si="2"/>
        <v>16869.843078732327</v>
      </c>
    </row>
    <row r="35" spans="9:19" x14ac:dyDescent="0.3">
      <c r="I35">
        <v>16</v>
      </c>
      <c r="J35" s="14">
        <f>'Performance evolution'!N35</f>
        <v>0.9</v>
      </c>
      <c r="K35" s="25">
        <f>'Performance evolution'!M35</f>
        <v>1.3</v>
      </c>
      <c r="L35" s="15">
        <f t="shared" si="5"/>
        <v>62330.07528060679</v>
      </c>
      <c r="M35" s="15">
        <f t="shared" si="5"/>
        <v>107669.92471939321</v>
      </c>
      <c r="N35" s="31">
        <f t="shared" si="0"/>
        <v>2009.7389609446243</v>
      </c>
      <c r="O35" s="31">
        <f t="shared" si="0"/>
        <v>5746.7099473613944</v>
      </c>
      <c r="P35" s="30">
        <f t="shared" si="1"/>
        <v>0.25910555006589275</v>
      </c>
      <c r="Q35" s="30">
        <f t="shared" si="1"/>
        <v>0.74089444993410725</v>
      </c>
      <c r="R35" s="4">
        <f t="shared" si="2"/>
        <v>5946.472374012239</v>
      </c>
      <c r="S35" s="4">
        <f t="shared" si="2"/>
        <v>17003.527625987761</v>
      </c>
    </row>
    <row r="36" spans="9:19" x14ac:dyDescent="0.3">
      <c r="I36">
        <v>16.5</v>
      </c>
      <c r="J36" s="14">
        <f>'Performance evolution'!N36</f>
        <v>0.9</v>
      </c>
      <c r="K36" s="25">
        <f>'Performance evolution'!M36</f>
        <v>1.3</v>
      </c>
      <c r="L36" s="15">
        <f t="shared" si="5"/>
        <v>59861.98749173712</v>
      </c>
      <c r="M36" s="15">
        <f t="shared" si="5"/>
        <v>110138.01250826288</v>
      </c>
      <c r="N36" s="31">
        <f t="shared" si="0"/>
        <v>1973.2332540781078</v>
      </c>
      <c r="O36" s="31">
        <f t="shared" si="0"/>
        <v>5803.1333491428632</v>
      </c>
      <c r="P36" s="30">
        <f t="shared" si="1"/>
        <v>0.25374745749008215</v>
      </c>
      <c r="Q36" s="30">
        <f t="shared" si="1"/>
        <v>0.74625254250991779</v>
      </c>
      <c r="R36" s="4">
        <f t="shared" si="2"/>
        <v>5823.5041493973849</v>
      </c>
      <c r="S36" s="4">
        <f t="shared" si="2"/>
        <v>17126.495850602612</v>
      </c>
    </row>
    <row r="37" spans="9:19" x14ac:dyDescent="0.3">
      <c r="I37">
        <v>17</v>
      </c>
      <c r="J37" s="14">
        <f>'Performance evolution'!N37</f>
        <v>0.9</v>
      </c>
      <c r="K37" s="25">
        <f>'Performance evolution'!M37</f>
        <v>1.3</v>
      </c>
      <c r="L37" s="15">
        <f t="shared" si="5"/>
        <v>57604.123329749993</v>
      </c>
      <c r="M37" s="15">
        <f t="shared" si="5"/>
        <v>112395.87667025001</v>
      </c>
      <c r="N37" s="31">
        <f t="shared" si="0"/>
        <v>1938.9883069289945</v>
      </c>
      <c r="O37" s="31">
        <f t="shared" si="0"/>
        <v>5854.0294188886919</v>
      </c>
      <c r="P37" s="30">
        <f t="shared" si="1"/>
        <v>0.24881097094201016</v>
      </c>
      <c r="Q37" s="30">
        <f t="shared" si="1"/>
        <v>0.75118902905798979</v>
      </c>
      <c r="R37" s="4">
        <f t="shared" si="2"/>
        <v>5710.2117831191335</v>
      </c>
      <c r="S37" s="4">
        <f t="shared" si="2"/>
        <v>17239.788216880865</v>
      </c>
    </row>
    <row r="38" spans="9:19" x14ac:dyDescent="0.3">
      <c r="I38">
        <v>17.5</v>
      </c>
      <c r="J38" s="14">
        <f>'Performance evolution'!N38</f>
        <v>0.9</v>
      </c>
      <c r="K38" s="25">
        <f>'Performance evolution'!M38</f>
        <v>1.3</v>
      </c>
      <c r="L38" s="15">
        <f t="shared" si="5"/>
        <v>55537.778463352879</v>
      </c>
      <c r="M38" s="15">
        <f t="shared" si="5"/>
        <v>114462.22153664712</v>
      </c>
      <c r="N38" s="31">
        <f t="shared" si="0"/>
        <v>1906.8928126674127</v>
      </c>
      <c r="O38" s="31">
        <f t="shared" si="0"/>
        <v>5900.0237645183834</v>
      </c>
      <c r="P38" s="30">
        <f t="shared" si="1"/>
        <v>0.24425684504429548</v>
      </c>
      <c r="Q38" s="30">
        <f t="shared" si="1"/>
        <v>0.75574315495570454</v>
      </c>
      <c r="R38" s="4">
        <f t="shared" si="2"/>
        <v>5605.6945937665814</v>
      </c>
      <c r="S38" s="4">
        <f t="shared" si="2"/>
        <v>17344.305406233419</v>
      </c>
    </row>
    <row r="39" spans="9:19" x14ac:dyDescent="0.3">
      <c r="I39">
        <v>18</v>
      </c>
      <c r="J39" s="14">
        <f>'Performance evolution'!N39</f>
        <v>0.9</v>
      </c>
      <c r="K39" s="25">
        <f>'Performance evolution'!M39</f>
        <v>1.3</v>
      </c>
      <c r="L39" s="15">
        <f t="shared" si="5"/>
        <v>53645.872964566821</v>
      </c>
      <c r="M39" s="15">
        <f t="shared" si="5"/>
        <v>116354.12703543316</v>
      </c>
      <c r="N39" s="31">
        <f t="shared" si="0"/>
        <v>1876.8360814777627</v>
      </c>
      <c r="O39" s="31">
        <f t="shared" si="0"/>
        <v>5941.6596165454484</v>
      </c>
      <c r="P39" s="30">
        <f t="shared" si="1"/>
        <v>0.24005079160589582</v>
      </c>
      <c r="Q39" s="30">
        <f t="shared" si="1"/>
        <v>0.75994920839410418</v>
      </c>
      <c r="R39" s="4">
        <f t="shared" si="2"/>
        <v>5509.1656673553089</v>
      </c>
      <c r="S39" s="4">
        <f t="shared" si="2"/>
        <v>17440.834332644692</v>
      </c>
    </row>
    <row r="40" spans="9:19" x14ac:dyDescent="0.3">
      <c r="I40">
        <v>18.5</v>
      </c>
      <c r="J40" s="14">
        <f>'Performance evolution'!N40</f>
        <v>0.9</v>
      </c>
      <c r="K40" s="25">
        <f>'Performance evolution'!M40</f>
        <v>1.3</v>
      </c>
      <c r="L40" s="15">
        <f t="shared" si="5"/>
        <v>51912.845781705611</v>
      </c>
      <c r="M40" s="15">
        <f t="shared" si="5"/>
        <v>118087.15421829438</v>
      </c>
      <c r="N40" s="31">
        <f t="shared" si="0"/>
        <v>1848.7090930948918</v>
      </c>
      <c r="O40" s="31">
        <f t="shared" si="0"/>
        <v>5979.4103795819692</v>
      </c>
      <c r="P40" s="30">
        <f t="shared" si="1"/>
        <v>0.23616260578898873</v>
      </c>
      <c r="Q40" s="30">
        <f t="shared" si="1"/>
        <v>0.76383739421101127</v>
      </c>
      <c r="R40" s="4">
        <f t="shared" si="2"/>
        <v>5419.9318028572916</v>
      </c>
      <c r="S40" s="4">
        <f t="shared" si="2"/>
        <v>17530.068197142708</v>
      </c>
    </row>
    <row r="41" spans="9:19" x14ac:dyDescent="0.3">
      <c r="I41">
        <v>19</v>
      </c>
      <c r="J41" s="14">
        <f>'Performance evolution'!N41</f>
        <v>0.9</v>
      </c>
      <c r="K41" s="25">
        <f>'Performance evolution'!M41</f>
        <v>1.3</v>
      </c>
      <c r="L41" s="15">
        <f t="shared" si="5"/>
        <v>50324.543404032644</v>
      </c>
      <c r="M41" s="15">
        <f t="shared" si="5"/>
        <v>119675.45659596735</v>
      </c>
      <c r="N41" s="31">
        <f t="shared" si="0"/>
        <v>1822.4052999868347</v>
      </c>
      <c r="O41" s="31">
        <f t="shared" si="0"/>
        <v>6013.6899837174542</v>
      </c>
      <c r="P41" s="30">
        <f t="shared" si="1"/>
        <v>0.23256548497778667</v>
      </c>
      <c r="Q41" s="30">
        <f t="shared" si="1"/>
        <v>0.76743451502221338</v>
      </c>
      <c r="R41" s="4">
        <f t="shared" si="2"/>
        <v>5337.3778802402039</v>
      </c>
      <c r="S41" s="4">
        <f t="shared" si="2"/>
        <v>17612.622119759799</v>
      </c>
    </row>
    <row r="42" spans="9:19" x14ac:dyDescent="0.3">
      <c r="I42">
        <v>19.5</v>
      </c>
      <c r="J42" s="14">
        <f>'Performance evolution'!N42</f>
        <v>0.9</v>
      </c>
      <c r="K42" s="25">
        <f>'Performance evolution'!M42</f>
        <v>1.3</v>
      </c>
      <c r="L42" s="15">
        <f t="shared" si="5"/>
        <v>48868.107924728436</v>
      </c>
      <c r="M42" s="15">
        <f t="shared" si="5"/>
        <v>121131.89207527155</v>
      </c>
      <c r="N42" s="31">
        <f t="shared" si="0"/>
        <v>1797.8212305810148</v>
      </c>
      <c r="O42" s="31">
        <f t="shared" si="0"/>
        <v>6044.8614775619881</v>
      </c>
      <c r="P42" s="30">
        <f t="shared" si="1"/>
        <v>0.22923549217595524</v>
      </c>
      <c r="Q42" s="30">
        <f t="shared" si="1"/>
        <v>0.77076450782404471</v>
      </c>
      <c r="R42" s="4">
        <f t="shared" si="2"/>
        <v>5260.9545454381723</v>
      </c>
      <c r="S42" s="4">
        <f t="shared" si="2"/>
        <v>17689.045454561827</v>
      </c>
    </row>
    <row r="43" spans="9:19" x14ac:dyDescent="0.3">
      <c r="I43" s="8">
        <v>20</v>
      </c>
      <c r="J43" s="22">
        <f>'Performance evolution'!N43</f>
        <v>0.9</v>
      </c>
      <c r="K43" s="26">
        <f>'Performance evolution'!M43</f>
        <v>1.3</v>
      </c>
      <c r="L43" s="23">
        <f>L42-($F$2*$F$3*$F$4*($F$5/2))*L42/SUM($L42:$M42)+R42</f>
        <v>47531.867900328274</v>
      </c>
      <c r="M43" s="23">
        <f>M42-($F$2*$F$3*$F$4*($F$5/2))*M42/SUM($L42:$M42)+S42</f>
        <v>122468.13209967173</v>
      </c>
      <c r="N43" s="32">
        <f t="shared" si="0"/>
        <v>1774.8569313589335</v>
      </c>
      <c r="O43" s="32">
        <f t="shared" si="0"/>
        <v>6073.2442040056922</v>
      </c>
      <c r="P43" s="33">
        <f t="shared" si="1"/>
        <v>0.2261511288840537</v>
      </c>
      <c r="Q43" s="33">
        <f t="shared" si="1"/>
        <v>0.77384887111594636</v>
      </c>
      <c r="R43" s="24">
        <f t="shared" si="2"/>
        <v>5190.1684078890321</v>
      </c>
      <c r="S43" s="24">
        <f t="shared" si="2"/>
        <v>17759.831592110968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9A5B8-B33F-4718-9350-C44BAE17806C}">
  <dimension ref="B2:S44"/>
  <sheetViews>
    <sheetView zoomScale="72" zoomScaleNormal="80" workbookViewId="0">
      <selection activeCell="F9" sqref="F9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0.34</v>
      </c>
      <c r="I3">
        <v>0</v>
      </c>
      <c r="J3" s="14">
        <f>'Performance evolution'!P3</f>
        <v>0.45</v>
      </c>
      <c r="K3" s="25">
        <f>'Performance evolution'!O3</f>
        <v>0.35</v>
      </c>
      <c r="L3" s="15">
        <f>F2*F3*F4-M3</f>
        <v>84830</v>
      </c>
      <c r="M3" s="29">
        <f>F2*F3*F4*0.002</f>
        <v>170</v>
      </c>
      <c r="N3" s="31">
        <f>IF($F$6=1,J3^$F$7*LOG(L3)^$F$8,EXP(J3*$F$7+LOG(L3)*$F$8))</f>
        <v>1307.3148268326759</v>
      </c>
      <c r="O3" s="31">
        <f>IF($F$6=1,K3^$F$7*LOG(M3)^$F$8,EXP(K3*$F$7+LOG(M3)*$F$8))</f>
        <v>10.099355044832995</v>
      </c>
      <c r="P3" s="30">
        <f>N3/SUM($N3:$O3)</f>
        <v>0.99233395603010754</v>
      </c>
      <c r="Q3" s="30">
        <f>O3/SUM($N3:$O3)</f>
        <v>7.6660439698925439E-3</v>
      </c>
      <c r="R3" s="4">
        <f>$F$2*$F$3*$F$4*($F$5/2)*P3</f>
        <v>10543.548282819893</v>
      </c>
      <c r="S3" s="4">
        <f>$F$2*$F$3*$F$4*($F$5/2)*Q3</f>
        <v>81.451717180108275</v>
      </c>
    </row>
    <row r="4" spans="2:19" x14ac:dyDescent="0.3">
      <c r="B4" t="s">
        <v>29</v>
      </c>
      <c r="F4" s="17">
        <f>'Total market'!F7</f>
        <v>0.25</v>
      </c>
      <c r="I4">
        <v>0.5</v>
      </c>
      <c r="J4" s="14">
        <f>'Performance evolution'!P4</f>
        <v>0.45</v>
      </c>
      <c r="K4" s="25">
        <f>'Performance evolution'!O4</f>
        <v>0.35005340297732601</v>
      </c>
      <c r="L4" s="15">
        <f>L3-($F$2*$F$3*$F$4*($F$5/2))*L3/SUM($L3:$M3)+R3</f>
        <v>84769.798282819887</v>
      </c>
      <c r="M4" s="15">
        <f>M3-($F$2*$F$3*$F$4*($F$5/2))*M3/SUM($L3:$M3)+S3</f>
        <v>230.20171718010829</v>
      </c>
      <c r="N4" s="31">
        <f t="shared" ref="N4:O43" si="0">IF($F$6=1,J4^$F$7*LOG(L4)^$F$8,EXP(J4*$F$7+LOG(L4)*$F$8))</f>
        <v>1306.8650878835774</v>
      </c>
      <c r="O4" s="31">
        <f t="shared" si="0"/>
        <v>13.848980402563928</v>
      </c>
      <c r="P4" s="30">
        <f t="shared" ref="P4:Q43" si="1">N4/SUM($N4:$O4)</f>
        <v>0.98951402068387484</v>
      </c>
      <c r="Q4" s="30">
        <f t="shared" si="1"/>
        <v>1.0485979316125113E-2</v>
      </c>
      <c r="R4" s="4">
        <f t="shared" ref="R4:S43" si="2">$F$2*$F$3*$F$4*($F$5/2)*P4</f>
        <v>10513.586469766171</v>
      </c>
      <c r="S4" s="4">
        <f t="shared" si="2"/>
        <v>111.41353023382933</v>
      </c>
    </row>
    <row r="5" spans="2:19" x14ac:dyDescent="0.3">
      <c r="B5" t="s">
        <v>40</v>
      </c>
      <c r="F5" s="17">
        <v>0.25</v>
      </c>
      <c r="I5">
        <v>1</v>
      </c>
      <c r="J5" s="14">
        <f>'Performance evolution'!P5</f>
        <v>0.45</v>
      </c>
      <c r="K5" s="25">
        <f>'Performance evolution'!O5</f>
        <v>0.35011913668853151</v>
      </c>
      <c r="L5" s="15">
        <f t="shared" ref="L5:M20" si="3">L4-($F$2*$F$3*$F$4*($F$5/2))*L4/SUM($L4:$M4)+R4</f>
        <v>84687.159967233572</v>
      </c>
      <c r="M5" s="15">
        <f t="shared" si="3"/>
        <v>312.84003276642409</v>
      </c>
      <c r="N5" s="31">
        <f t="shared" si="0"/>
        <v>1306.2474215936388</v>
      </c>
      <c r="O5" s="31">
        <f t="shared" si="0"/>
        <v>18.733903654849644</v>
      </c>
      <c r="P5" s="30">
        <f t="shared" si="1"/>
        <v>0.98586100551165412</v>
      </c>
      <c r="Q5" s="30">
        <f t="shared" si="1"/>
        <v>1.4138994488345914E-2</v>
      </c>
      <c r="R5" s="4">
        <f t="shared" si="2"/>
        <v>10474.773183561325</v>
      </c>
      <c r="S5" s="4">
        <f t="shared" si="2"/>
        <v>150.22681643867534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evolution'!P6</f>
        <v>0.45</v>
      </c>
      <c r="K6" s="25">
        <f>'Performance evolution'!O6</f>
        <v>0.35020198133884467</v>
      </c>
      <c r="L6" s="15">
        <f t="shared" si="3"/>
        <v>84576.038154890703</v>
      </c>
      <c r="M6" s="15">
        <f t="shared" si="3"/>
        <v>423.96184510929641</v>
      </c>
      <c r="N6" s="31">
        <f t="shared" si="0"/>
        <v>1305.4162865704018</v>
      </c>
      <c r="O6" s="31">
        <f t="shared" si="0"/>
        <v>24.886550342824638</v>
      </c>
      <c r="P6" s="30">
        <f t="shared" si="1"/>
        <v>0.98129256763777917</v>
      </c>
      <c r="Q6" s="30">
        <f t="shared" si="1"/>
        <v>1.8707432362220805E-2</v>
      </c>
      <c r="R6" s="4">
        <f t="shared" si="2"/>
        <v>10426.233531151403</v>
      </c>
      <c r="S6" s="4">
        <f t="shared" si="2"/>
        <v>198.76646884859605</v>
      </c>
    </row>
    <row r="7" spans="2:19" ht="14.4" customHeight="1" x14ac:dyDescent="0.3">
      <c r="B7" t="s">
        <v>42</v>
      </c>
      <c r="F7" s="1">
        <v>2</v>
      </c>
      <c r="I7">
        <v>2</v>
      </c>
      <c r="J7" s="14">
        <f>'Performance evolution'!P7</f>
        <v>0.45</v>
      </c>
      <c r="K7" s="25">
        <f>'Performance evolution'!O7</f>
        <v>0.35030908483235074</v>
      </c>
      <c r="L7" s="15">
        <f t="shared" si="3"/>
        <v>84430.266916680761</v>
      </c>
      <c r="M7" s="15">
        <f t="shared" si="3"/>
        <v>569.73308331923045</v>
      </c>
      <c r="N7" s="31">
        <f t="shared" si="0"/>
        <v>1304.3249916616926</v>
      </c>
      <c r="O7" s="31">
        <f t="shared" si="0"/>
        <v>32.370819432211874</v>
      </c>
      <c r="P7" s="30">
        <f t="shared" si="1"/>
        <v>0.97578295737627785</v>
      </c>
      <c r="Q7" s="30">
        <f t="shared" si="1"/>
        <v>2.4217042623722103E-2</v>
      </c>
      <c r="R7" s="4">
        <f t="shared" si="2"/>
        <v>10367.693922122951</v>
      </c>
      <c r="S7" s="4">
        <f t="shared" si="2"/>
        <v>257.30607787704736</v>
      </c>
    </row>
    <row r="8" spans="2:19" ht="14.4" customHeight="1" x14ac:dyDescent="0.3">
      <c r="B8" t="s">
        <v>43</v>
      </c>
      <c r="F8" s="1">
        <v>5.5</v>
      </c>
      <c r="I8">
        <v>2.5</v>
      </c>
      <c r="J8" s="14">
        <f>'Performance evolution'!P8</f>
        <v>0.45</v>
      </c>
      <c r="K8" s="25">
        <f>'Performance evolution'!O8</f>
        <v>0.35045132515774075</v>
      </c>
      <c r="L8" s="15">
        <f t="shared" si="3"/>
        <v>84244.177474218624</v>
      </c>
      <c r="M8" s="15">
        <f t="shared" si="3"/>
        <v>755.822525781374</v>
      </c>
      <c r="N8" s="31">
        <f t="shared" si="0"/>
        <v>1302.9302073931995</v>
      </c>
      <c r="O8" s="31">
        <f t="shared" si="0"/>
        <v>41.172114571927445</v>
      </c>
      <c r="P8" s="30">
        <f t="shared" si="1"/>
        <v>0.96936831824549463</v>
      </c>
      <c r="Q8" s="30">
        <f t="shared" si="1"/>
        <v>3.0631681754505341E-2</v>
      </c>
      <c r="R8" s="4">
        <f t="shared" si="2"/>
        <v>10299.538381358381</v>
      </c>
      <c r="S8" s="4">
        <f t="shared" si="2"/>
        <v>325.46161864161922</v>
      </c>
    </row>
    <row r="9" spans="2:19" x14ac:dyDescent="0.3">
      <c r="B9" s="27"/>
      <c r="I9">
        <v>3</v>
      </c>
      <c r="J9" s="14">
        <f>'Performance evolution'!P9</f>
        <v>0.45</v>
      </c>
      <c r="K9" s="25">
        <f>'Performance evolution'!O9</f>
        <v>0.35064549713187265</v>
      </c>
      <c r="L9" s="15">
        <f t="shared" si="3"/>
        <v>84013.193671299668</v>
      </c>
      <c r="M9" s="15">
        <f t="shared" si="3"/>
        <v>986.8063287003215</v>
      </c>
      <c r="N9" s="31">
        <f t="shared" si="0"/>
        <v>1301.1963416937065</v>
      </c>
      <c r="O9" s="31">
        <f t="shared" si="0"/>
        <v>51.204300122320653</v>
      </c>
      <c r="P9" s="30">
        <f t="shared" si="1"/>
        <v>0.96213821663559507</v>
      </c>
      <c r="Q9" s="30">
        <f t="shared" si="1"/>
        <v>3.7861783364404968E-2</v>
      </c>
      <c r="R9" s="4">
        <f t="shared" si="2"/>
        <v>10222.718551753198</v>
      </c>
      <c r="S9" s="4">
        <f t="shared" si="2"/>
        <v>402.28144824680277</v>
      </c>
    </row>
    <row r="10" spans="2:19" x14ac:dyDescent="0.3">
      <c r="I10">
        <v>3.5</v>
      </c>
      <c r="J10" s="14">
        <f>'Performance evolution'!P10</f>
        <v>0.45</v>
      </c>
      <c r="K10" s="25">
        <f>'Performance evolution'!O10</f>
        <v>0.35091776966330079</v>
      </c>
      <c r="L10" s="15">
        <f t="shared" si="3"/>
        <v>83734.263014140393</v>
      </c>
      <c r="M10" s="15">
        <f t="shared" si="3"/>
        <v>1265.7369858595841</v>
      </c>
      <c r="N10" s="31">
        <f t="shared" si="0"/>
        <v>1299.0987292557377</v>
      </c>
      <c r="O10" s="31">
        <f t="shared" si="0"/>
        <v>62.331137371241795</v>
      </c>
      <c r="P10" s="30">
        <f t="shared" si="1"/>
        <v>0.95421641694575809</v>
      </c>
      <c r="Q10" s="30">
        <f t="shared" si="1"/>
        <v>4.5783583054241905E-2</v>
      </c>
      <c r="R10" s="4">
        <f t="shared" si="2"/>
        <v>10138.549430048679</v>
      </c>
      <c r="S10" s="4">
        <f t="shared" si="2"/>
        <v>486.45056995132023</v>
      </c>
    </row>
    <row r="11" spans="2:19" x14ac:dyDescent="0.3">
      <c r="I11">
        <v>4</v>
      </c>
      <c r="J11" s="14">
        <f>'Performance evolution'!P11</f>
        <v>0.45</v>
      </c>
      <c r="K11" s="25">
        <f>'Performance evolution'!O11</f>
        <v>0.35130897714690762</v>
      </c>
      <c r="L11" s="15">
        <f t="shared" si="3"/>
        <v>83406.029567421516</v>
      </c>
      <c r="M11" s="15">
        <f t="shared" si="3"/>
        <v>1593.9704325784562</v>
      </c>
      <c r="N11" s="31">
        <f t="shared" si="0"/>
        <v>1296.6249467397415</v>
      </c>
      <c r="O11" s="31">
        <f t="shared" si="0"/>
        <v>74.396762022115922</v>
      </c>
      <c r="P11" s="30">
        <f t="shared" si="1"/>
        <v>0.94573626256487053</v>
      </c>
      <c r="Q11" s="30">
        <f t="shared" si="1"/>
        <v>5.4263737435129425E-2</v>
      </c>
      <c r="R11" s="4">
        <f t="shared" si="2"/>
        <v>10048.44778975175</v>
      </c>
      <c r="S11" s="4">
        <f t="shared" si="2"/>
        <v>576.55221024825016</v>
      </c>
    </row>
    <row r="12" spans="2:19" x14ac:dyDescent="0.3">
      <c r="I12">
        <v>4.5</v>
      </c>
      <c r="J12" s="14">
        <f>'Performance evolution'!P12</f>
        <v>0.45</v>
      </c>
      <c r="K12" s="25">
        <f>'Performance evolution'!O12</f>
        <v>0.35188227151452856</v>
      </c>
      <c r="L12" s="15">
        <f t="shared" si="3"/>
        <v>83028.723661245574</v>
      </c>
      <c r="M12" s="15">
        <f t="shared" si="3"/>
        <v>1971.2763387543991</v>
      </c>
      <c r="N12" s="31">
        <f t="shared" si="0"/>
        <v>1293.7740602131078</v>
      </c>
      <c r="O12" s="31">
        <f t="shared" si="0"/>
        <v>87.260266376145353</v>
      </c>
      <c r="P12" s="30">
        <f t="shared" si="1"/>
        <v>0.93681528062256603</v>
      </c>
      <c r="Q12" s="30">
        <f t="shared" si="1"/>
        <v>6.318471937743389E-2</v>
      </c>
      <c r="R12" s="4">
        <f t="shared" si="2"/>
        <v>9953.6623566147646</v>
      </c>
      <c r="S12" s="4">
        <f t="shared" si="2"/>
        <v>671.33764338523508</v>
      </c>
    </row>
    <row r="13" spans="2:19" x14ac:dyDescent="0.3">
      <c r="I13">
        <v>5</v>
      </c>
      <c r="J13" s="14">
        <f>'Performance evolution'!P13</f>
        <v>0.45</v>
      </c>
      <c r="K13" s="25">
        <f>'Performance evolution'!O13</f>
        <v>0.35273322807550261</v>
      </c>
      <c r="L13" s="15">
        <f t="shared" si="3"/>
        <v>82603.795560204642</v>
      </c>
      <c r="M13" s="15">
        <f t="shared" si="3"/>
        <v>2396.2044397953341</v>
      </c>
      <c r="N13" s="31">
        <f t="shared" si="0"/>
        <v>1290.553980566734</v>
      </c>
      <c r="O13" s="31">
        <f t="shared" si="0"/>
        <v>100.83193352408996</v>
      </c>
      <c r="P13" s="30">
        <f t="shared" si="1"/>
        <v>0.92753129631186704</v>
      </c>
      <c r="Q13" s="30">
        <f t="shared" si="1"/>
        <v>7.2468703688132977E-2</v>
      </c>
      <c r="R13" s="4">
        <f t="shared" si="2"/>
        <v>9855.0200233135874</v>
      </c>
      <c r="S13" s="4">
        <f t="shared" si="2"/>
        <v>769.9799766864129</v>
      </c>
    </row>
    <row r="14" spans="2:19" x14ac:dyDescent="0.3">
      <c r="I14">
        <v>5.5</v>
      </c>
      <c r="J14" s="14">
        <f>'Performance evolution'!P14</f>
        <v>0.45</v>
      </c>
      <c r="K14" s="25">
        <f>'Performance evolution'!O14</f>
        <v>0.35400142942639357</v>
      </c>
      <c r="L14" s="15">
        <f t="shared" si="3"/>
        <v>82133.341138492644</v>
      </c>
      <c r="M14" s="15">
        <f t="shared" si="3"/>
        <v>2866.6588615073301</v>
      </c>
      <c r="N14" s="31">
        <f t="shared" si="0"/>
        <v>1286.9772416578769</v>
      </c>
      <c r="O14" s="31">
        <f t="shared" si="0"/>
        <v>115.11089012031908</v>
      </c>
      <c r="P14" s="30">
        <f t="shared" si="1"/>
        <v>0.91790038906161353</v>
      </c>
      <c r="Q14" s="30">
        <f t="shared" si="1"/>
        <v>8.2099610938386511E-2</v>
      </c>
      <c r="R14" s="4">
        <f t="shared" si="2"/>
        <v>9752.6916337796429</v>
      </c>
      <c r="S14" s="4">
        <f t="shared" si="2"/>
        <v>872.30836622035667</v>
      </c>
    </row>
    <row r="15" spans="2:19" x14ac:dyDescent="0.3">
      <c r="I15">
        <v>6</v>
      </c>
      <c r="J15" s="14">
        <f>'Performance evolution'!P15</f>
        <v>0.45</v>
      </c>
      <c r="K15" s="25">
        <f>'Performance evolution'!O15</f>
        <v>0.3558809650348565</v>
      </c>
      <c r="L15" s="15">
        <f t="shared" si="3"/>
        <v>81619.365129960701</v>
      </c>
      <c r="M15" s="15">
        <f t="shared" si="3"/>
        <v>3380.6348700392705</v>
      </c>
      <c r="N15" s="31">
        <f t="shared" si="0"/>
        <v>1283.0554860049444</v>
      </c>
      <c r="O15" s="31">
        <f t="shared" si="0"/>
        <v>130.22443053144431</v>
      </c>
      <c r="P15" s="30">
        <f t="shared" si="1"/>
        <v>0.9078565901859037</v>
      </c>
      <c r="Q15" s="30">
        <f t="shared" si="1"/>
        <v>9.2143409814096314E-2</v>
      </c>
      <c r="R15" s="4">
        <f t="shared" si="2"/>
        <v>9645.9762707252266</v>
      </c>
      <c r="S15" s="4">
        <f t="shared" si="2"/>
        <v>979.02372927477336</v>
      </c>
    </row>
    <row r="16" spans="2:19" x14ac:dyDescent="0.3">
      <c r="I16">
        <v>6.5</v>
      </c>
      <c r="J16" s="14">
        <f>'Performance evolution'!P16</f>
        <v>0.45</v>
      </c>
      <c r="K16" s="25">
        <f>'Performance evolution'!O16</f>
        <v>0.35862605175870127</v>
      </c>
      <c r="L16" s="15">
        <f t="shared" si="3"/>
        <v>81062.920759440836</v>
      </c>
      <c r="M16" s="15">
        <f t="shared" si="3"/>
        <v>3937.0792405591351</v>
      </c>
      <c r="N16" s="31">
        <f t="shared" si="0"/>
        <v>1278.7928867443679</v>
      </c>
      <c r="O16" s="31">
        <f t="shared" si="0"/>
        <v>146.46818572212115</v>
      </c>
      <c r="P16" s="30">
        <f t="shared" si="1"/>
        <v>0.89723413587052492</v>
      </c>
      <c r="Q16" s="30">
        <f t="shared" si="1"/>
        <v>0.10276586412947507</v>
      </c>
      <c r="R16" s="4">
        <f t="shared" si="2"/>
        <v>9533.1126936243272</v>
      </c>
      <c r="S16" s="4">
        <f t="shared" si="2"/>
        <v>1091.8873063756726</v>
      </c>
    </row>
    <row r="17" spans="9:19" x14ac:dyDescent="0.3">
      <c r="I17">
        <v>7</v>
      </c>
      <c r="J17" s="14">
        <f>'Performance evolution'!P17</f>
        <v>0.45</v>
      </c>
      <c r="K17" s="25">
        <f>'Performance evolution'!O17</f>
        <v>0.36254844486043669</v>
      </c>
      <c r="L17" s="15">
        <f t="shared" si="3"/>
        <v>80463.168358135052</v>
      </c>
      <c r="M17" s="15">
        <f t="shared" si="3"/>
        <v>4536.8316418649156</v>
      </c>
      <c r="N17" s="31">
        <f t="shared" si="0"/>
        <v>1274.178763049797</v>
      </c>
      <c r="O17" s="31">
        <f t="shared" si="0"/>
        <v>164.34550043304463</v>
      </c>
      <c r="P17" s="30">
        <f t="shared" si="1"/>
        <v>0.88575409911047009</v>
      </c>
      <c r="Q17" s="30">
        <f t="shared" si="1"/>
        <v>0.11424590088952984</v>
      </c>
      <c r="R17" s="4">
        <f t="shared" si="2"/>
        <v>9411.1373030487448</v>
      </c>
      <c r="S17" s="4">
        <f t="shared" si="2"/>
        <v>1213.8626969512545</v>
      </c>
    </row>
    <row r="18" spans="9:19" x14ac:dyDescent="0.3">
      <c r="I18">
        <v>7.5</v>
      </c>
      <c r="J18" s="14">
        <f>'Performance evolution'!P18</f>
        <v>0.45</v>
      </c>
      <c r="K18" s="25">
        <f>'Performance evolution'!O18</f>
        <v>0.3680059133258331</v>
      </c>
      <c r="L18" s="15">
        <f t="shared" si="3"/>
        <v>79816.409616416917</v>
      </c>
      <c r="M18" s="15">
        <f t="shared" si="3"/>
        <v>5183.590383583055</v>
      </c>
      <c r="N18" s="31">
        <f t="shared" si="0"/>
        <v>1269.1797552569894</v>
      </c>
      <c r="O18" s="31">
        <f t="shared" si="0"/>
        <v>184.60591786177753</v>
      </c>
      <c r="P18" s="30">
        <f t="shared" si="1"/>
        <v>0.87301710198742888</v>
      </c>
      <c r="Q18" s="30">
        <f t="shared" si="1"/>
        <v>0.12698289801257118</v>
      </c>
      <c r="R18" s="4">
        <f t="shared" si="2"/>
        <v>9275.8067086164319</v>
      </c>
      <c r="S18" s="4">
        <f t="shared" si="2"/>
        <v>1349.1932913835687</v>
      </c>
    </row>
    <row r="19" spans="9:19" x14ac:dyDescent="0.3">
      <c r="I19">
        <v>8</v>
      </c>
      <c r="J19" s="14">
        <f>'Performance evolution'!P19</f>
        <v>0.45</v>
      </c>
      <c r="K19" s="25">
        <f>'Performance evolution'!O19</f>
        <v>0.37538421798163596</v>
      </c>
      <c r="L19" s="15">
        <f t="shared" si="3"/>
        <v>79115.165122981241</v>
      </c>
      <c r="M19" s="15">
        <f t="shared" si="3"/>
        <v>5884.8348770187422</v>
      </c>
      <c r="N19" s="31">
        <f t="shared" si="0"/>
        <v>1263.7320094574372</v>
      </c>
      <c r="O19" s="31">
        <f t="shared" si="0"/>
        <v>208.28648188147568</v>
      </c>
      <c r="P19" s="30">
        <f t="shared" si="1"/>
        <v>0.85850280882543584</v>
      </c>
      <c r="Q19" s="30">
        <f t="shared" si="1"/>
        <v>0.14149719117456416</v>
      </c>
      <c r="R19" s="4">
        <f t="shared" si="2"/>
        <v>9121.592343770255</v>
      </c>
      <c r="S19" s="4">
        <f t="shared" si="2"/>
        <v>1503.4076562297441</v>
      </c>
    </row>
    <row r="20" spans="9:19" x14ac:dyDescent="0.3">
      <c r="I20">
        <v>8.5</v>
      </c>
      <c r="J20" s="14">
        <f>'Performance evolution'!P20</f>
        <v>0.45</v>
      </c>
      <c r="K20" s="25">
        <f>'Performance evolution'!O20</f>
        <v>0.38507621050854096</v>
      </c>
      <c r="L20" s="15">
        <f t="shared" si="3"/>
        <v>78347.361826378838</v>
      </c>
      <c r="M20" s="15">
        <f t="shared" si="3"/>
        <v>6652.6381736211433</v>
      </c>
      <c r="N20" s="31">
        <f t="shared" si="0"/>
        <v>1257.733802029368</v>
      </c>
      <c r="O20" s="31">
        <f t="shared" si="0"/>
        <v>236.76265894528618</v>
      </c>
      <c r="P20" s="30">
        <f t="shared" si="1"/>
        <v>0.84157696914793734</v>
      </c>
      <c r="Q20" s="30">
        <f t="shared" si="1"/>
        <v>0.15842303085206272</v>
      </c>
      <c r="R20" s="4">
        <f t="shared" si="2"/>
        <v>8941.7552971968344</v>
      </c>
      <c r="S20" s="4">
        <f t="shared" si="2"/>
        <v>1683.2447028031663</v>
      </c>
    </row>
    <row r="21" spans="9:19" x14ac:dyDescent="0.3">
      <c r="I21">
        <v>9</v>
      </c>
      <c r="J21" s="14">
        <f>'Performance evolution'!P21</f>
        <v>0.45</v>
      </c>
      <c r="K21" s="25">
        <f>'Performance evolution'!O21</f>
        <v>0.39745978088552425</v>
      </c>
      <c r="L21" s="15">
        <f t="shared" ref="L21:M30" si="4">L20-($F$2*$F$3*$F$4*($F$5/2))*L20/SUM($L20:$M20)+R20</f>
        <v>77495.696895278321</v>
      </c>
      <c r="M21" s="15">
        <f t="shared" si="4"/>
        <v>7504.3031047216664</v>
      </c>
      <c r="N21" s="31">
        <f t="shared" si="0"/>
        <v>1251.0390036957385</v>
      </c>
      <c r="O21" s="31">
        <f t="shared" si="0"/>
        <v>271.81415760216339</v>
      </c>
      <c r="P21" s="30">
        <f t="shared" si="1"/>
        <v>0.82150993640745984</v>
      </c>
      <c r="Q21" s="30">
        <f t="shared" si="1"/>
        <v>0.17849006359254022</v>
      </c>
      <c r="R21" s="4">
        <f t="shared" si="2"/>
        <v>8728.54307432926</v>
      </c>
      <c r="S21" s="4">
        <f t="shared" si="2"/>
        <v>1896.4569256707398</v>
      </c>
    </row>
    <row r="22" spans="9:19" x14ac:dyDescent="0.3">
      <c r="I22">
        <v>9.5</v>
      </c>
      <c r="J22" s="14">
        <f>'Performance evolution'!P22</f>
        <v>0.45</v>
      </c>
      <c r="K22" s="25">
        <f>'Performance evolution'!O22</f>
        <v>0.41287262138103514</v>
      </c>
      <c r="L22" s="15">
        <f t="shared" si="4"/>
        <v>76537.277857697802</v>
      </c>
      <c r="M22" s="15">
        <f t="shared" si="4"/>
        <v>8462.7221423021983</v>
      </c>
      <c r="N22" s="31">
        <f t="shared" si="0"/>
        <v>1243.4519984237206</v>
      </c>
      <c r="O22" s="31">
        <f t="shared" si="0"/>
        <v>315.70202408083736</v>
      </c>
      <c r="P22" s="30">
        <f t="shared" si="1"/>
        <v>0.79751710252864738</v>
      </c>
      <c r="Q22" s="30">
        <f t="shared" si="1"/>
        <v>0.20248289747135256</v>
      </c>
      <c r="R22" s="4">
        <f t="shared" si="2"/>
        <v>8473.6192143668777</v>
      </c>
      <c r="S22" s="4">
        <f t="shared" si="2"/>
        <v>2151.3807856331209</v>
      </c>
    </row>
    <row r="23" spans="9:19" x14ac:dyDescent="0.3">
      <c r="I23">
        <v>10</v>
      </c>
      <c r="J23" s="14">
        <f>'Performance evolution'!P23</f>
        <v>0.45</v>
      </c>
      <c r="K23" s="25">
        <f>'Performance evolution'!O23</f>
        <v>0.43157823334998568</v>
      </c>
      <c r="L23" s="15">
        <f t="shared" si="4"/>
        <v>75443.737339852451</v>
      </c>
      <c r="M23" s="15">
        <f t="shared" si="4"/>
        <v>9556.262660147544</v>
      </c>
      <c r="N23" s="31">
        <f t="shared" si="0"/>
        <v>1234.725413931819</v>
      </c>
      <c r="O23" s="31">
        <f t="shared" si="0"/>
        <v>371.23494271596223</v>
      </c>
      <c r="P23" s="30">
        <f t="shared" si="1"/>
        <v>0.7688392859890617</v>
      </c>
      <c r="Q23" s="30">
        <f t="shared" si="1"/>
        <v>0.2311607140109383</v>
      </c>
      <c r="R23" s="4">
        <f t="shared" si="2"/>
        <v>8168.9174136337806</v>
      </c>
      <c r="S23" s="4">
        <f t="shared" si="2"/>
        <v>2456.0825863662194</v>
      </c>
    </row>
    <row r="24" spans="9:19" x14ac:dyDescent="0.3">
      <c r="I24">
        <v>10.5</v>
      </c>
      <c r="J24" s="14">
        <f>'Performance evolution'!P24</f>
        <v>0.45</v>
      </c>
      <c r="K24" s="25">
        <f>'Performance evolution'!O24</f>
        <v>0.45371587937809404</v>
      </c>
      <c r="L24" s="15">
        <f t="shared" si="4"/>
        <v>74182.187586004671</v>
      </c>
      <c r="M24" s="15">
        <f t="shared" si="4"/>
        <v>10817.81241399532</v>
      </c>
      <c r="N24" s="31">
        <f t="shared" si="0"/>
        <v>1224.563397696284</v>
      </c>
      <c r="O24" s="31">
        <f t="shared" si="0"/>
        <v>441.77175193979741</v>
      </c>
      <c r="P24" s="30">
        <f t="shared" si="1"/>
        <v>0.73488421459735875</v>
      </c>
      <c r="Q24" s="30">
        <f t="shared" si="1"/>
        <v>0.26511578540264119</v>
      </c>
      <c r="R24" s="4">
        <f t="shared" si="2"/>
        <v>7808.1447800969372</v>
      </c>
      <c r="S24" s="4">
        <f t="shared" si="2"/>
        <v>2816.8552199030628</v>
      </c>
    </row>
    <row r="25" spans="9:19" x14ac:dyDescent="0.3">
      <c r="I25">
        <v>11</v>
      </c>
      <c r="J25" s="14">
        <f>'Performance evolution'!P25</f>
        <v>0.45</v>
      </c>
      <c r="K25" s="25">
        <f>'Performance evolution'!O25</f>
        <v>0.47922853631479712</v>
      </c>
      <c r="L25" s="15">
        <f t="shared" si="4"/>
        <v>72717.558917851027</v>
      </c>
      <c r="M25" s="15">
        <f t="shared" si="4"/>
        <v>12282.441082148969</v>
      </c>
      <c r="N25" s="31">
        <f t="shared" si="0"/>
        <v>1212.634892924332</v>
      </c>
      <c r="O25" s="31">
        <f t="shared" si="0"/>
        <v>531.06263668501697</v>
      </c>
      <c r="P25" s="30">
        <f t="shared" si="1"/>
        <v>0.69543878587475305</v>
      </c>
      <c r="Q25" s="30">
        <f t="shared" si="1"/>
        <v>0.30456121412524689</v>
      </c>
      <c r="R25" s="4">
        <f t="shared" si="2"/>
        <v>7389.037099919251</v>
      </c>
      <c r="S25" s="4">
        <f t="shared" si="2"/>
        <v>3235.9629000807481</v>
      </c>
    </row>
    <row r="26" spans="9:19" x14ac:dyDescent="0.3">
      <c r="I26">
        <v>11.5</v>
      </c>
      <c r="J26" s="14">
        <f>'Performance evolution'!P26</f>
        <v>0.45</v>
      </c>
      <c r="K26" s="25">
        <f>'Performance evolution'!O26</f>
        <v>0.50776918399768733</v>
      </c>
      <c r="L26" s="15">
        <f t="shared" si="4"/>
        <v>71016.901153038896</v>
      </c>
      <c r="M26" s="15">
        <f t="shared" si="4"/>
        <v>13983.098846961097</v>
      </c>
      <c r="N26" s="31">
        <f t="shared" si="0"/>
        <v>1198.6023924925794</v>
      </c>
      <c r="O26" s="31">
        <f t="shared" si="0"/>
        <v>642.78440554290887</v>
      </c>
      <c r="P26" s="30">
        <f t="shared" si="1"/>
        <v>0.65092374604364855</v>
      </c>
      <c r="Q26" s="30">
        <f t="shared" si="1"/>
        <v>0.34907625395635139</v>
      </c>
      <c r="R26" s="4">
        <f t="shared" si="2"/>
        <v>6916.0648017137655</v>
      </c>
      <c r="S26" s="4">
        <f t="shared" si="2"/>
        <v>3708.9351982862336</v>
      </c>
    </row>
    <row r="27" spans="9:19" x14ac:dyDescent="0.3">
      <c r="I27">
        <v>12</v>
      </c>
      <c r="J27" s="14">
        <f>'Performance evolution'!P27</f>
        <v>0.45</v>
      </c>
      <c r="K27" s="25">
        <f>'Performance evolution'!O27</f>
        <v>0.53859952516181597</v>
      </c>
      <c r="L27" s="15">
        <f t="shared" si="4"/>
        <v>69055.853310622799</v>
      </c>
      <c r="M27" s="15">
        <f t="shared" si="4"/>
        <v>15944.146689377192</v>
      </c>
      <c r="N27" s="31">
        <f t="shared" si="0"/>
        <v>1182.169950056232</v>
      </c>
      <c r="O27" s="31">
        <f t="shared" si="0"/>
        <v>779.61820103948287</v>
      </c>
      <c r="P27" s="30">
        <f t="shared" si="1"/>
        <v>0.60259817014184536</v>
      </c>
      <c r="Q27" s="30">
        <f t="shared" si="1"/>
        <v>0.39740182985815453</v>
      </c>
      <c r="R27" s="4">
        <f t="shared" si="2"/>
        <v>6402.6055577571069</v>
      </c>
      <c r="S27" s="4">
        <f t="shared" si="2"/>
        <v>4222.3944422428922</v>
      </c>
    </row>
    <row r="28" spans="9:19" x14ac:dyDescent="0.3">
      <c r="I28">
        <v>12.5</v>
      </c>
      <c r="J28" s="14">
        <f>'Performance evolution'!P28</f>
        <v>0.45</v>
      </c>
      <c r="K28" s="25">
        <f>'Performance evolution'!O28</f>
        <v>0.57051742472038192</v>
      </c>
      <c r="L28" s="15">
        <f t="shared" si="4"/>
        <v>66826.477204552051</v>
      </c>
      <c r="M28" s="15">
        <f t="shared" si="4"/>
        <v>18173.522795447934</v>
      </c>
      <c r="N28" s="31">
        <f t="shared" si="0"/>
        <v>1163.1475574633914</v>
      </c>
      <c r="O28" s="31">
        <f t="shared" si="0"/>
        <v>941.83778651784155</v>
      </c>
      <c r="P28" s="30">
        <f t="shared" si="1"/>
        <v>0.55256800755842284</v>
      </c>
      <c r="Q28" s="30">
        <f t="shared" si="1"/>
        <v>0.44743199244157705</v>
      </c>
      <c r="R28" s="4">
        <f t="shared" si="2"/>
        <v>5871.0350803082429</v>
      </c>
      <c r="S28" s="4">
        <f t="shared" si="2"/>
        <v>4753.9649196917562</v>
      </c>
    </row>
    <row r="29" spans="9:19" x14ac:dyDescent="0.3">
      <c r="I29">
        <v>13</v>
      </c>
      <c r="J29" s="14">
        <f>'Performance evolution'!P29</f>
        <v>0.45</v>
      </c>
      <c r="K29" s="25">
        <f>'Performance evolution'!O29</f>
        <v>0.6018736156436042</v>
      </c>
      <c r="L29" s="15">
        <f t="shared" si="4"/>
        <v>64344.202634291287</v>
      </c>
      <c r="M29" s="15">
        <f t="shared" si="4"/>
        <v>20655.797365708699</v>
      </c>
      <c r="N29" s="31">
        <f t="shared" si="0"/>
        <v>1141.5176232583649</v>
      </c>
      <c r="O29" s="31">
        <f t="shared" si="0"/>
        <v>1125.7144509747156</v>
      </c>
      <c r="P29" s="30">
        <f t="shared" si="1"/>
        <v>0.50348512454089978</v>
      </c>
      <c r="Q29" s="30">
        <f t="shared" si="1"/>
        <v>0.49651487545910034</v>
      </c>
      <c r="R29" s="4">
        <f t="shared" si="2"/>
        <v>5349.5294482470599</v>
      </c>
      <c r="S29" s="4">
        <f t="shared" si="2"/>
        <v>5275.470551752941</v>
      </c>
    </row>
    <row r="30" spans="9:19" x14ac:dyDescent="0.3">
      <c r="I30">
        <v>13.5</v>
      </c>
      <c r="J30" s="14">
        <f>'Performance evolution'!P30</f>
        <v>0.45</v>
      </c>
      <c r="K30" s="25">
        <f>'Performance evolution'!O30</f>
        <v>0.63074450222956568</v>
      </c>
      <c r="L30" s="15">
        <f t="shared" si="4"/>
        <v>61650.706753251929</v>
      </c>
      <c r="M30" s="15">
        <f t="shared" si="4"/>
        <v>23349.29324674805</v>
      </c>
      <c r="N30" s="31">
        <f t="shared" si="0"/>
        <v>1117.4792392128866</v>
      </c>
      <c r="O30" s="31">
        <f t="shared" si="0"/>
        <v>1322.54695307881</v>
      </c>
      <c r="P30" s="30">
        <f t="shared" si="1"/>
        <v>0.45797837856950996</v>
      </c>
      <c r="Q30" s="30">
        <f t="shared" si="1"/>
        <v>0.54202162143049004</v>
      </c>
      <c r="R30" s="4">
        <f t="shared" si="2"/>
        <v>4866.0202723010434</v>
      </c>
      <c r="S30" s="4">
        <f t="shared" si="2"/>
        <v>5758.9797276989566</v>
      </c>
    </row>
    <row r="31" spans="9:19" x14ac:dyDescent="0.3">
      <c r="I31">
        <v>14</v>
      </c>
      <c r="J31" s="14">
        <f>'Performance evolution'!P31</f>
        <v>0.45</v>
      </c>
      <c r="K31" s="25">
        <f>'Performance evolution'!O31</f>
        <v>0.65528661742566952</v>
      </c>
      <c r="L31" s="15">
        <f>L30-($F$2*$F$3*$F$4*($F$5/2))*L30/SUM($L30:$M30)+R30</f>
        <v>58810.388681396478</v>
      </c>
      <c r="M31" s="15">
        <f>M30-($F$2*$F$3*$F$4*($F$5/2))*M30/SUM($L30:$M30)+S30</f>
        <v>26189.6113186035</v>
      </c>
      <c r="N31" s="31">
        <f t="shared" si="0"/>
        <v>1091.4471399832739</v>
      </c>
      <c r="O31" s="31">
        <f t="shared" si="0"/>
        <v>1519.4058113862766</v>
      </c>
      <c r="P31" s="30">
        <f t="shared" si="1"/>
        <v>0.418042364052232</v>
      </c>
      <c r="Q31" s="30">
        <f t="shared" si="1"/>
        <v>0.58195763594776806</v>
      </c>
      <c r="R31" s="4">
        <f t="shared" si="2"/>
        <v>4441.7001180549651</v>
      </c>
      <c r="S31" s="4">
        <f t="shared" si="2"/>
        <v>6183.2998819450358</v>
      </c>
    </row>
    <row r="32" spans="9:19" x14ac:dyDescent="0.3">
      <c r="I32">
        <v>14.5</v>
      </c>
      <c r="J32" s="14">
        <f>'Performance evolution'!P32</f>
        <v>0.45</v>
      </c>
      <c r="K32" s="25">
        <f>'Performance evolution'!O32</f>
        <v>0.67419874735401064</v>
      </c>
      <c r="L32" s="15">
        <f t="shared" ref="L32:M42" si="5">L31-($F$2*$F$3*$F$4*($F$5/2))*L31/SUM($L31:$M31)+R31</f>
        <v>55900.79021427688</v>
      </c>
      <c r="M32" s="15">
        <f t="shared" si="5"/>
        <v>29099.209785723098</v>
      </c>
      <c r="N32" s="31">
        <f t="shared" si="0"/>
        <v>1063.9987004192162</v>
      </c>
      <c r="O32" s="31">
        <f t="shared" si="0"/>
        <v>1702.1402199892705</v>
      </c>
      <c r="P32" s="30">
        <f t="shared" si="1"/>
        <v>0.38465121638290362</v>
      </c>
      <c r="Q32" s="30">
        <f t="shared" si="1"/>
        <v>0.61534878361709633</v>
      </c>
      <c r="R32" s="4">
        <f t="shared" si="2"/>
        <v>4086.9191740683509</v>
      </c>
      <c r="S32" s="4">
        <f t="shared" si="2"/>
        <v>6538.0808259316482</v>
      </c>
    </row>
    <row r="33" spans="9:19" x14ac:dyDescent="0.3">
      <c r="I33">
        <v>15</v>
      </c>
      <c r="J33" s="14">
        <f>'Performance evolution'!P33</f>
        <v>0.45</v>
      </c>
      <c r="K33" s="25">
        <f>'Performance evolution'!O33</f>
        <v>0.68710759173267699</v>
      </c>
      <c r="L33" s="15">
        <f t="shared" si="5"/>
        <v>53000.110611560624</v>
      </c>
      <c r="M33" s="15">
        <f t="shared" si="5"/>
        <v>31999.889388439358</v>
      </c>
      <c r="N33" s="31">
        <f t="shared" si="0"/>
        <v>1035.7843867506092</v>
      </c>
      <c r="O33" s="31">
        <f t="shared" si="0"/>
        <v>1859.728693513742</v>
      </c>
      <c r="P33" s="30">
        <f t="shared" si="1"/>
        <v>0.35772049997302907</v>
      </c>
      <c r="Q33" s="30">
        <f t="shared" si="1"/>
        <v>0.64227950002697087</v>
      </c>
      <c r="R33" s="4">
        <f t="shared" si="2"/>
        <v>3800.7803122134337</v>
      </c>
      <c r="S33" s="4">
        <f t="shared" si="2"/>
        <v>6824.2196877865654</v>
      </c>
    </row>
    <row r="34" spans="9:19" x14ac:dyDescent="0.3">
      <c r="I34">
        <v>15.5</v>
      </c>
      <c r="J34" s="14">
        <f>'Performance evolution'!P34</f>
        <v>0.45</v>
      </c>
      <c r="K34" s="25">
        <f>'Performance evolution'!O34</f>
        <v>0.69466920313602332</v>
      </c>
      <c r="L34" s="15">
        <f t="shared" si="5"/>
        <v>50175.877097328979</v>
      </c>
      <c r="M34" s="15">
        <f t="shared" si="5"/>
        <v>34824.122902671006</v>
      </c>
      <c r="N34" s="31">
        <f t="shared" si="0"/>
        <v>1007.4297845141379</v>
      </c>
      <c r="O34" s="31">
        <f t="shared" si="0"/>
        <v>1987.7066725975508</v>
      </c>
      <c r="P34" s="30">
        <f t="shared" si="1"/>
        <v>0.33635522085215325</v>
      </c>
      <c r="Q34" s="30">
        <f t="shared" si="1"/>
        <v>0.6636447791478467</v>
      </c>
      <c r="R34" s="4">
        <f t="shared" si="2"/>
        <v>3573.7742215541284</v>
      </c>
      <c r="S34" s="4">
        <f t="shared" si="2"/>
        <v>7051.2257784458716</v>
      </c>
    </row>
    <row r="35" spans="9:19" x14ac:dyDescent="0.3">
      <c r="I35">
        <v>16</v>
      </c>
      <c r="J35" s="14">
        <f>'Performance evolution'!P35</f>
        <v>0.45</v>
      </c>
      <c r="K35" s="25">
        <f>'Performance evolution'!O35</f>
        <v>0.69829669236897796</v>
      </c>
      <c r="L35" s="15">
        <f t="shared" si="5"/>
        <v>47477.666681716983</v>
      </c>
      <c r="M35" s="15">
        <f t="shared" si="5"/>
        <v>37522.333318283003</v>
      </c>
      <c r="N35" s="31">
        <f t="shared" si="0"/>
        <v>979.45561285322935</v>
      </c>
      <c r="O35" s="31">
        <f t="shared" si="0"/>
        <v>2088.6237124732238</v>
      </c>
      <c r="P35" s="30">
        <f t="shared" si="1"/>
        <v>0.31924064178132427</v>
      </c>
      <c r="Q35" s="30">
        <f t="shared" si="1"/>
        <v>0.68075935821867573</v>
      </c>
      <c r="R35" s="4">
        <f t="shared" si="2"/>
        <v>3391.9318189265705</v>
      </c>
      <c r="S35" s="4">
        <f t="shared" si="2"/>
        <v>7233.0681810734295</v>
      </c>
    </row>
    <row r="36" spans="9:19" x14ac:dyDescent="0.3">
      <c r="I36">
        <v>16.5</v>
      </c>
      <c r="J36" s="14">
        <f>'Performance evolution'!P36</f>
        <v>0.45</v>
      </c>
      <c r="K36" s="25">
        <f>'Performance evolution'!O36</f>
        <v>0.69962173482616641</v>
      </c>
      <c r="L36" s="15">
        <f t="shared" si="5"/>
        <v>44934.890165428929</v>
      </c>
      <c r="M36" s="15">
        <f t="shared" si="5"/>
        <v>40065.109834571056</v>
      </c>
      <c r="N36" s="31">
        <f t="shared" si="0"/>
        <v>952.2326998791209</v>
      </c>
      <c r="O36" s="31">
        <f t="shared" si="0"/>
        <v>2169.3553205004314</v>
      </c>
      <c r="P36" s="30">
        <f t="shared" si="1"/>
        <v>0.30504752506172783</v>
      </c>
      <c r="Q36" s="30">
        <f t="shared" si="1"/>
        <v>0.69495247493827217</v>
      </c>
      <c r="R36" s="4">
        <f t="shared" si="2"/>
        <v>3241.1299537808582</v>
      </c>
      <c r="S36" s="4">
        <f t="shared" si="2"/>
        <v>7383.8700462191418</v>
      </c>
    </row>
    <row r="37" spans="9:19" x14ac:dyDescent="0.3">
      <c r="I37">
        <v>17</v>
      </c>
      <c r="J37" s="14">
        <f>'Performance evolution'!P37</f>
        <v>0.45</v>
      </c>
      <c r="K37" s="25">
        <f>'Performance evolution'!O37</f>
        <v>0.69995041233980582</v>
      </c>
      <c r="L37" s="15">
        <f t="shared" si="5"/>
        <v>42559.158848531173</v>
      </c>
      <c r="M37" s="15">
        <f t="shared" si="5"/>
        <v>42440.841151468812</v>
      </c>
      <c r="N37" s="31">
        <f t="shared" si="0"/>
        <v>925.97855376194184</v>
      </c>
      <c r="O37" s="31">
        <f t="shared" si="0"/>
        <v>2237.1055734024385</v>
      </c>
      <c r="P37" s="30">
        <f t="shared" si="1"/>
        <v>0.29274547136122386</v>
      </c>
      <c r="Q37" s="30">
        <f t="shared" si="1"/>
        <v>0.70725452863877614</v>
      </c>
      <c r="R37" s="4">
        <f t="shared" si="2"/>
        <v>3110.4206332130034</v>
      </c>
      <c r="S37" s="4">
        <f t="shared" si="2"/>
        <v>7514.5793667869966</v>
      </c>
    </row>
    <row r="38" spans="9:19" x14ac:dyDescent="0.3">
      <c r="I38">
        <v>17.5</v>
      </c>
      <c r="J38" s="14">
        <f>'Performance evolution'!P38</f>
        <v>0.45</v>
      </c>
      <c r="K38" s="25">
        <f>'Performance evolution'!O38</f>
        <v>0.69999696762051866</v>
      </c>
      <c r="L38" s="15">
        <f t="shared" si="5"/>
        <v>40349.684625677779</v>
      </c>
      <c r="M38" s="15">
        <f t="shared" si="5"/>
        <v>44650.315374322206</v>
      </c>
      <c r="N38" s="31">
        <f t="shared" si="0"/>
        <v>900.79042643344644</v>
      </c>
      <c r="O38" s="31">
        <f t="shared" si="0"/>
        <v>2296.6426262600203</v>
      </c>
      <c r="P38" s="30">
        <f t="shared" si="1"/>
        <v>0.28172299828909159</v>
      </c>
      <c r="Q38" s="30">
        <f t="shared" si="1"/>
        <v>0.71827700171090836</v>
      </c>
      <c r="R38" s="4">
        <f t="shared" si="2"/>
        <v>2993.3068568215981</v>
      </c>
      <c r="S38" s="4">
        <f t="shared" si="2"/>
        <v>7631.6931431784014</v>
      </c>
    </row>
    <row r="39" spans="9:19" x14ac:dyDescent="0.3">
      <c r="I39">
        <v>18</v>
      </c>
      <c r="J39" s="14">
        <f>'Performance evolution'!P39</f>
        <v>0.45</v>
      </c>
      <c r="K39" s="25">
        <f>'Performance evolution'!O39</f>
        <v>0.69999993446930997</v>
      </c>
      <c r="L39" s="15">
        <f t="shared" si="5"/>
        <v>38299.280904289655</v>
      </c>
      <c r="M39" s="15">
        <f t="shared" si="5"/>
        <v>46700.71909571033</v>
      </c>
      <c r="N39" s="31">
        <f t="shared" si="0"/>
        <v>876.69512125195013</v>
      </c>
      <c r="O39" s="31">
        <f t="shared" si="0"/>
        <v>2350.1351282941414</v>
      </c>
      <c r="P39" s="30">
        <f t="shared" si="1"/>
        <v>0.27168925956835571</v>
      </c>
      <c r="Q39" s="30">
        <f t="shared" si="1"/>
        <v>0.72831074043164423</v>
      </c>
      <c r="R39" s="4">
        <f t="shared" si="2"/>
        <v>2886.6983829137794</v>
      </c>
      <c r="S39" s="4">
        <f t="shared" si="2"/>
        <v>7738.3016170862202</v>
      </c>
    </row>
    <row r="40" spans="9:19" x14ac:dyDescent="0.3">
      <c r="I40">
        <v>18.5</v>
      </c>
      <c r="J40" s="14">
        <f>'Performance evolution'!P40</f>
        <v>0.45</v>
      </c>
      <c r="K40" s="25">
        <f>'Performance evolution'!O40</f>
        <v>0.69999999958291803</v>
      </c>
      <c r="L40" s="15">
        <f t="shared" si="5"/>
        <v>36398.569174167227</v>
      </c>
      <c r="M40" s="15">
        <f t="shared" si="5"/>
        <v>48601.430825832758</v>
      </c>
      <c r="N40" s="31">
        <f t="shared" si="0"/>
        <v>853.68879082137914</v>
      </c>
      <c r="O40" s="31">
        <f t="shared" si="0"/>
        <v>2398.4985835427169</v>
      </c>
      <c r="P40" s="30">
        <f t="shared" si="1"/>
        <v>0.26249680370532213</v>
      </c>
      <c r="Q40" s="30">
        <f t="shared" si="1"/>
        <v>0.73750319629467775</v>
      </c>
      <c r="R40" s="4">
        <f t="shared" si="2"/>
        <v>2789.0285393690478</v>
      </c>
      <c r="S40" s="4">
        <f t="shared" si="2"/>
        <v>7835.9714606309508</v>
      </c>
    </row>
    <row r="41" spans="9:19" x14ac:dyDescent="0.3">
      <c r="I41">
        <v>19</v>
      </c>
      <c r="J41" s="14">
        <f>'Performance evolution'!P41</f>
        <v>0.45</v>
      </c>
      <c r="K41" s="25">
        <f>'Performance evolution'!O41</f>
        <v>0.69999999999914364</v>
      </c>
      <c r="L41" s="15">
        <f t="shared" si="5"/>
        <v>34637.776566765373</v>
      </c>
      <c r="M41" s="15">
        <f t="shared" si="5"/>
        <v>50362.223433234612</v>
      </c>
      <c r="N41" s="31">
        <f t="shared" si="0"/>
        <v>831.75506168390814</v>
      </c>
      <c r="O41" s="31">
        <f t="shared" si="0"/>
        <v>2442.3269556607406</v>
      </c>
      <c r="P41" s="30">
        <f t="shared" si="1"/>
        <v>0.25404221924729897</v>
      </c>
      <c r="Q41" s="30">
        <f t="shared" si="1"/>
        <v>0.74595778075270103</v>
      </c>
      <c r="R41" s="4">
        <f t="shared" si="2"/>
        <v>2699.1985795025516</v>
      </c>
      <c r="S41" s="4">
        <f t="shared" si="2"/>
        <v>7925.8014204974488</v>
      </c>
    </row>
    <row r="42" spans="9:19" x14ac:dyDescent="0.3">
      <c r="I42">
        <v>19.5</v>
      </c>
      <c r="J42" s="14">
        <f>'Performance evolution'!P42</f>
        <v>0.45</v>
      </c>
      <c r="K42" s="25">
        <f>'Performance evolution'!O42</f>
        <v>0.69999999999999918</v>
      </c>
      <c r="L42" s="15">
        <f t="shared" si="5"/>
        <v>33007.253075422253</v>
      </c>
      <c r="M42" s="15">
        <f t="shared" si="5"/>
        <v>51992.746924577732</v>
      </c>
      <c r="N42" s="31">
        <f t="shared" si="0"/>
        <v>810.87036133932213</v>
      </c>
      <c r="O42" s="31">
        <f t="shared" si="0"/>
        <v>2482.1211208312202</v>
      </c>
      <c r="P42" s="30">
        <f t="shared" si="1"/>
        <v>0.24624125684189291</v>
      </c>
      <c r="Q42" s="30">
        <f t="shared" si="1"/>
        <v>0.75375874315810709</v>
      </c>
      <c r="R42" s="4">
        <f t="shared" si="2"/>
        <v>2616.3133539451123</v>
      </c>
      <c r="S42" s="4">
        <f t="shared" si="2"/>
        <v>8008.6866460548881</v>
      </c>
    </row>
    <row r="43" spans="9:19" x14ac:dyDescent="0.3">
      <c r="I43" s="8">
        <v>20</v>
      </c>
      <c r="J43" s="14">
        <f>'Performance evolution'!P43</f>
        <v>0.45</v>
      </c>
      <c r="K43" s="25">
        <f>'Performance evolution'!O43</f>
        <v>0.7</v>
      </c>
      <c r="L43" s="23">
        <f>L42-($F$2*$F$3*$F$4*($F$5/2))*L42/SUM($L42:$M42)+R42</f>
        <v>31497.659794939584</v>
      </c>
      <c r="M43" s="23">
        <f>M42-($F$2*$F$3*$F$4*($F$5/2))*M42/SUM($L42:$M42)+S42</f>
        <v>53502.340205060405</v>
      </c>
      <c r="N43" s="32">
        <f t="shared" si="0"/>
        <v>791.00601526292769</v>
      </c>
      <c r="O43" s="32">
        <f t="shared" si="0"/>
        <v>2518.3174587819858</v>
      </c>
      <c r="P43" s="33">
        <f t="shared" si="1"/>
        <v>0.23902348061977102</v>
      </c>
      <c r="Q43" s="33">
        <f t="shared" si="1"/>
        <v>0.76097651938022903</v>
      </c>
      <c r="R43" s="24">
        <f t="shared" si="2"/>
        <v>2539.6244815850673</v>
      </c>
      <c r="S43" s="24">
        <f t="shared" si="2"/>
        <v>8085.3755184149331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B36DE-7286-497B-840B-1F94CEED69C7}">
  <dimension ref="B2:S44"/>
  <sheetViews>
    <sheetView zoomScale="72" zoomScaleNormal="80" workbookViewId="0">
      <selection activeCell="G15" sqref="G15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0.16</v>
      </c>
      <c r="I3">
        <v>0</v>
      </c>
      <c r="J3" s="14">
        <f>'Performance evolution'!L3</f>
        <v>1.5</v>
      </c>
      <c r="K3" s="25">
        <f>'Performance evolution'!K3</f>
        <v>1.2</v>
      </c>
      <c r="L3" s="15">
        <f>F2*F3*F4-M3</f>
        <v>95808</v>
      </c>
      <c r="M3" s="29">
        <f>F2*F3*F4*0.002</f>
        <v>192</v>
      </c>
      <c r="N3" s="31">
        <f>IF($F$6=1,J3^$F$7*LOG(L3)^$F$8,EXP(J3*$F$7+LOG(L3)*$F$8))</f>
        <v>6901.4504407603508</v>
      </c>
      <c r="O3" s="31">
        <f>IF($F$6=1,K3^$F$7*LOG(M3)^$F$8,EXP(K3*$F$7+LOG(M3)*$F$8))</f>
        <v>89.367280835918265</v>
      </c>
      <c r="P3" s="30">
        <f>N3/SUM($N3:$O3)</f>
        <v>0.98721647675638269</v>
      </c>
      <c r="Q3" s="30">
        <f>O3/SUM($N3:$O3)</f>
        <v>1.278352324361739E-2</v>
      </c>
      <c r="R3" s="4">
        <f>$F$2*$F$3*$F$4*($F$5/2)*P3</f>
        <v>9477.2781768612731</v>
      </c>
      <c r="S3" s="4">
        <f>$F$2*$F$3*$F$4*($F$5/2)*Q3</f>
        <v>122.72182313872695</v>
      </c>
    </row>
    <row r="4" spans="2:19" x14ac:dyDescent="0.3">
      <c r="B4" t="s">
        <v>29</v>
      </c>
      <c r="F4" s="17">
        <f>'Total market'!G5</f>
        <v>0.6</v>
      </c>
      <c r="I4">
        <v>0.5</v>
      </c>
      <c r="J4" s="14">
        <f>'Performance evolution'!L4</f>
        <v>1.5</v>
      </c>
      <c r="K4" s="25">
        <f>'Performance evolution'!K4</f>
        <v>1.2291086568948935</v>
      </c>
      <c r="L4" s="15">
        <f>L3-($F$2*$F$3*$F$4*($F$5/2))*L3/SUM($L3:$M3)+R3</f>
        <v>95704.478176861274</v>
      </c>
      <c r="M4" s="15">
        <f>M3-($F$2*$F$3*$F$4*($F$5/2))*M3/SUM($L3:$M3)+S3</f>
        <v>295.52182313872697</v>
      </c>
      <c r="N4" s="31">
        <f t="shared" ref="N4:O43" si="0">IF($F$6=1,J4^$F$7*LOG(L4)^$F$8,EXP(J4*$F$7+LOG(L4)*$F$8))</f>
        <v>6898.198623557043</v>
      </c>
      <c r="O4" s="31">
        <f t="shared" si="0"/>
        <v>139.05402431203973</v>
      </c>
      <c r="P4" s="30">
        <f t="shared" ref="P4:Q43" si="1">N4/SUM($N4:$O4)</f>
        <v>0.98024029670809876</v>
      </c>
      <c r="Q4" s="30">
        <f t="shared" si="1"/>
        <v>1.9759703291901284E-2</v>
      </c>
      <c r="R4" s="4">
        <f t="shared" ref="R4:S43" si="2">$F$2*$F$3*$F$4*($F$5/2)*P4</f>
        <v>9410.3068483977477</v>
      </c>
      <c r="S4" s="4">
        <f t="shared" si="2"/>
        <v>189.69315160225233</v>
      </c>
    </row>
    <row r="5" spans="2:19" x14ac:dyDescent="0.3">
      <c r="B5" t="s">
        <v>40</v>
      </c>
      <c r="F5" s="17">
        <v>0.2</v>
      </c>
      <c r="I5">
        <v>1</v>
      </c>
      <c r="J5" s="14">
        <f>'Performance evolution'!L5</f>
        <v>1.5</v>
      </c>
      <c r="K5" s="25">
        <f>'Performance evolution'!K5</f>
        <v>1.264378998950225</v>
      </c>
      <c r="L5" s="15">
        <f t="shared" ref="L5:M20" si="3">L4-($F$2*$F$3*$F$4*($F$5/2))*L4/SUM($L4:$M4)+R4</f>
        <v>95544.337207572884</v>
      </c>
      <c r="M5" s="15">
        <f t="shared" si="3"/>
        <v>455.66279242710658</v>
      </c>
      <c r="N5" s="31">
        <f t="shared" si="0"/>
        <v>6893.163775815392</v>
      </c>
      <c r="O5" s="31">
        <f t="shared" si="0"/>
        <v>212.3514025403843</v>
      </c>
      <c r="P5" s="30">
        <f t="shared" si="1"/>
        <v>0.97011456633190629</v>
      </c>
      <c r="Q5" s="30">
        <f t="shared" si="1"/>
        <v>2.9885433668093667E-2</v>
      </c>
      <c r="R5" s="4">
        <f t="shared" si="2"/>
        <v>9313.0998367863012</v>
      </c>
      <c r="S5" s="4">
        <f t="shared" si="2"/>
        <v>286.90016321369922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evolution'!L6</f>
        <v>1.5</v>
      </c>
      <c r="K6" s="25">
        <f>'Performance evolution'!K6</f>
        <v>1.3078336144367058</v>
      </c>
      <c r="L6" s="15">
        <f t="shared" si="3"/>
        <v>95303.003323601908</v>
      </c>
      <c r="M6" s="15">
        <f t="shared" si="3"/>
        <v>696.99667639809513</v>
      </c>
      <c r="N6" s="31">
        <f t="shared" si="0"/>
        <v>6885.5658237363405</v>
      </c>
      <c r="O6" s="31">
        <f t="shared" si="0"/>
        <v>317.8084906201442</v>
      </c>
      <c r="P6" s="30">
        <f t="shared" si="1"/>
        <v>0.95588060862160884</v>
      </c>
      <c r="Q6" s="30">
        <f t="shared" si="1"/>
        <v>4.4119391378391215E-2</v>
      </c>
      <c r="R6" s="4">
        <f t="shared" si="2"/>
        <v>9176.4538427674452</v>
      </c>
      <c r="S6" s="4">
        <f t="shared" si="2"/>
        <v>423.54615723255569</v>
      </c>
    </row>
    <row r="7" spans="2:19" ht="14.4" customHeight="1" x14ac:dyDescent="0.3">
      <c r="B7" t="s">
        <v>42</v>
      </c>
      <c r="F7" s="1">
        <v>2</v>
      </c>
      <c r="I7">
        <v>2</v>
      </c>
      <c r="J7" s="14">
        <f>'Performance evolution'!L7</f>
        <v>1.5</v>
      </c>
      <c r="K7" s="25">
        <f>'Performance evolution'!K7</f>
        <v>1.3621450221527003</v>
      </c>
      <c r="L7" s="15">
        <f t="shared" si="3"/>
        <v>94949.156834009162</v>
      </c>
      <c r="M7" s="15">
        <f t="shared" si="3"/>
        <v>1050.8431659908413</v>
      </c>
      <c r="N7" s="31">
        <f t="shared" si="0"/>
        <v>6874.4029373697795</v>
      </c>
      <c r="O7" s="31">
        <f t="shared" si="0"/>
        <v>467.29047510662372</v>
      </c>
      <c r="P7" s="30">
        <f t="shared" si="1"/>
        <v>0.93635113197283415</v>
      </c>
      <c r="Q7" s="30">
        <f t="shared" si="1"/>
        <v>6.3648868027165878E-2</v>
      </c>
      <c r="R7" s="4">
        <f t="shared" si="2"/>
        <v>8988.9708669392076</v>
      </c>
      <c r="S7" s="4">
        <f t="shared" si="2"/>
        <v>611.02913306079245</v>
      </c>
    </row>
    <row r="8" spans="2:19" ht="14.4" customHeight="1" x14ac:dyDescent="0.3">
      <c r="B8" t="s">
        <v>43</v>
      </c>
      <c r="F8" s="1">
        <v>5</v>
      </c>
      <c r="I8">
        <v>2.5</v>
      </c>
      <c r="J8" s="14">
        <f>'Performance evolution'!L8</f>
        <v>1.5</v>
      </c>
      <c r="K8" s="25">
        <f>'Performance evolution'!K8</f>
        <v>1.430599809976395</v>
      </c>
      <c r="L8" s="15">
        <f t="shared" si="3"/>
        <v>94443.212017547456</v>
      </c>
      <c r="M8" s="15">
        <f t="shared" si="3"/>
        <v>1556.7879824525496</v>
      </c>
      <c r="N8" s="31">
        <f t="shared" si="0"/>
        <v>6858.3946231963655</v>
      </c>
      <c r="O8" s="31">
        <f t="shared" si="0"/>
        <v>678.43280443140668</v>
      </c>
      <c r="P8" s="30">
        <f t="shared" si="1"/>
        <v>0.90998429897114619</v>
      </c>
      <c r="Q8" s="30">
        <f t="shared" si="1"/>
        <v>9.0015701028853784E-2</v>
      </c>
      <c r="R8" s="4">
        <f t="shared" si="2"/>
        <v>8735.8492701230025</v>
      </c>
      <c r="S8" s="4">
        <f t="shared" si="2"/>
        <v>864.15072987699637</v>
      </c>
    </row>
    <row r="9" spans="2:19" x14ac:dyDescent="0.3">
      <c r="B9" s="27"/>
      <c r="I9">
        <v>3</v>
      </c>
      <c r="J9" s="14">
        <f>'Performance evolution'!L9</f>
        <v>1.5</v>
      </c>
      <c r="K9" s="25">
        <f>'Performance evolution'!K9</f>
        <v>1.5165249073594738</v>
      </c>
      <c r="L9" s="15">
        <f t="shared" si="3"/>
        <v>93734.740085915706</v>
      </c>
      <c r="M9" s="15">
        <f t="shared" si="3"/>
        <v>2265.2599140842913</v>
      </c>
      <c r="N9" s="31">
        <f t="shared" si="0"/>
        <v>6835.8841910516048</v>
      </c>
      <c r="O9" s="31">
        <f t="shared" si="0"/>
        <v>977.77316917674227</v>
      </c>
      <c r="P9" s="30">
        <f t="shared" si="1"/>
        <v>0.8748635723197149</v>
      </c>
      <c r="Q9" s="30">
        <f t="shared" si="1"/>
        <v>0.12513642768028516</v>
      </c>
      <c r="R9" s="4">
        <f t="shared" si="2"/>
        <v>8398.6902942692632</v>
      </c>
      <c r="S9" s="4">
        <f t="shared" si="2"/>
        <v>1201.3097057307375</v>
      </c>
    </row>
    <row r="10" spans="2:19" x14ac:dyDescent="0.3">
      <c r="I10">
        <v>3.5</v>
      </c>
      <c r="J10" s="14">
        <f>'Performance evolution'!L10</f>
        <v>1.5</v>
      </c>
      <c r="K10" s="25">
        <f>'Performance evolution'!K10</f>
        <v>1.6213331193615059</v>
      </c>
      <c r="L10" s="15">
        <f t="shared" si="3"/>
        <v>92759.956371593405</v>
      </c>
      <c r="M10" s="15">
        <f t="shared" si="3"/>
        <v>3240.0436284066</v>
      </c>
      <c r="N10" s="31">
        <f t="shared" si="0"/>
        <v>6804.7305248305438</v>
      </c>
      <c r="O10" s="31">
        <f t="shared" si="0"/>
        <v>1401.5895608557673</v>
      </c>
      <c r="P10" s="30">
        <f t="shared" si="1"/>
        <v>0.82920608187091571</v>
      </c>
      <c r="Q10" s="30">
        <f t="shared" si="1"/>
        <v>0.17079391812908423</v>
      </c>
      <c r="R10" s="4">
        <f t="shared" si="2"/>
        <v>7960.3783859607911</v>
      </c>
      <c r="S10" s="4">
        <f t="shared" si="2"/>
        <v>1639.6216140392087</v>
      </c>
    </row>
    <row r="11" spans="2:19" x14ac:dyDescent="0.3">
      <c r="I11">
        <v>4</v>
      </c>
      <c r="J11" s="14">
        <f>'Performance evolution'!L11</f>
        <v>1.5</v>
      </c>
      <c r="K11" s="25">
        <f>'Performance evolution'!K11</f>
        <v>1.740110185666</v>
      </c>
      <c r="L11" s="15">
        <f t="shared" si="3"/>
        <v>91444.339120394856</v>
      </c>
      <c r="M11" s="15">
        <f t="shared" si="3"/>
        <v>4555.6608796051487</v>
      </c>
      <c r="N11" s="31">
        <f t="shared" si="0"/>
        <v>6762.3445696038252</v>
      </c>
      <c r="O11" s="31">
        <f t="shared" si="0"/>
        <v>1984.7202274543815</v>
      </c>
      <c r="P11" s="30">
        <f t="shared" si="1"/>
        <v>0.77309871671216179</v>
      </c>
      <c r="Q11" s="30">
        <f t="shared" si="1"/>
        <v>0.22690128328783823</v>
      </c>
      <c r="R11" s="4">
        <f t="shared" si="2"/>
        <v>7421.7476804367534</v>
      </c>
      <c r="S11" s="4">
        <f t="shared" si="2"/>
        <v>2178.2523195632471</v>
      </c>
    </row>
    <row r="12" spans="2:19" x14ac:dyDescent="0.3">
      <c r="I12">
        <v>4.5</v>
      </c>
      <c r="J12" s="14">
        <f>'Performance evolution'!L12</f>
        <v>1.5</v>
      </c>
      <c r="K12" s="25">
        <f>'Performance evolution'!K12</f>
        <v>1.8560384383293402</v>
      </c>
      <c r="L12" s="15">
        <f t="shared" si="3"/>
        <v>89721.652888792116</v>
      </c>
      <c r="M12" s="15">
        <f t="shared" si="3"/>
        <v>6278.3471112078805</v>
      </c>
      <c r="N12" s="31">
        <f t="shared" si="0"/>
        <v>6706.2403943812924</v>
      </c>
      <c r="O12" s="31">
        <f t="shared" si="0"/>
        <v>2721.8256174139228</v>
      </c>
      <c r="P12" s="30">
        <f t="shared" si="1"/>
        <v>0.71130605004157632</v>
      </c>
      <c r="Q12" s="30">
        <f t="shared" si="1"/>
        <v>0.28869394995842362</v>
      </c>
      <c r="R12" s="4">
        <f t="shared" si="2"/>
        <v>6828.5380803991329</v>
      </c>
      <c r="S12" s="4">
        <f t="shared" si="2"/>
        <v>2771.4619196008666</v>
      </c>
    </row>
    <row r="13" spans="2:19" x14ac:dyDescent="0.3">
      <c r="I13">
        <v>5</v>
      </c>
      <c r="J13" s="14">
        <f>'Performance evolution'!L13</f>
        <v>1.5</v>
      </c>
      <c r="K13" s="25">
        <f>'Performance evolution'!K13</f>
        <v>1.9430155394294428</v>
      </c>
      <c r="L13" s="15">
        <f t="shared" si="3"/>
        <v>87578.025680312028</v>
      </c>
      <c r="M13" s="15">
        <f t="shared" si="3"/>
        <v>8421.974319687959</v>
      </c>
      <c r="N13" s="31">
        <f t="shared" si="0"/>
        <v>6635.4417681427012</v>
      </c>
      <c r="O13" s="31">
        <f t="shared" si="0"/>
        <v>3518.6805053783983</v>
      </c>
      <c r="P13" s="30">
        <f t="shared" si="1"/>
        <v>0.65347270688732395</v>
      </c>
      <c r="Q13" s="30">
        <f t="shared" si="1"/>
        <v>0.34652729311267599</v>
      </c>
      <c r="R13" s="4">
        <f t="shared" si="2"/>
        <v>6273.3379861183103</v>
      </c>
      <c r="S13" s="4">
        <f t="shared" si="2"/>
        <v>3326.6620138816897</v>
      </c>
    </row>
    <row r="14" spans="2:19" x14ac:dyDescent="0.3">
      <c r="I14">
        <v>5.5</v>
      </c>
      <c r="J14" s="14">
        <f>'Performance evolution'!L14</f>
        <v>1.5</v>
      </c>
      <c r="K14" s="25">
        <f>'Performance evolution'!K14</f>
        <v>1.9863284552226186</v>
      </c>
      <c r="L14" s="15">
        <f t="shared" si="3"/>
        <v>85093.561098399136</v>
      </c>
      <c r="M14" s="15">
        <f t="shared" si="3"/>
        <v>10906.438901600854</v>
      </c>
      <c r="N14" s="31">
        <f t="shared" si="0"/>
        <v>6551.9656808951904</v>
      </c>
      <c r="O14" s="31">
        <f t="shared" si="0"/>
        <v>4234.1204573812211</v>
      </c>
      <c r="P14" s="30">
        <f t="shared" si="1"/>
        <v>0.60744607422003927</v>
      </c>
      <c r="Q14" s="30">
        <f t="shared" si="1"/>
        <v>0.39255392577996062</v>
      </c>
      <c r="R14" s="4">
        <f t="shared" si="2"/>
        <v>5831.4823125123767</v>
      </c>
      <c r="S14" s="4">
        <f t="shared" si="2"/>
        <v>3768.517687487622</v>
      </c>
    </row>
    <row r="15" spans="2:19" x14ac:dyDescent="0.3">
      <c r="I15">
        <v>6</v>
      </c>
      <c r="J15" s="14">
        <f>'Performance evolution'!L15</f>
        <v>1.5</v>
      </c>
      <c r="K15" s="25">
        <f>'Performance evolution'!K15</f>
        <v>1.9983953604105191</v>
      </c>
      <c r="L15" s="15">
        <f t="shared" si="3"/>
        <v>82415.687301071594</v>
      </c>
      <c r="M15" s="15">
        <f t="shared" si="3"/>
        <v>13584.31269892839</v>
      </c>
      <c r="N15" s="31">
        <f t="shared" si="0"/>
        <v>6460.2043433905001</v>
      </c>
      <c r="O15" s="31">
        <f t="shared" si="0"/>
        <v>4816.2568935202971</v>
      </c>
      <c r="P15" s="30">
        <f t="shared" si="1"/>
        <v>0.57289287903944264</v>
      </c>
      <c r="Q15" s="30">
        <f t="shared" si="1"/>
        <v>0.42710712096055747</v>
      </c>
      <c r="R15" s="4">
        <f t="shared" si="2"/>
        <v>5499.7716387786495</v>
      </c>
      <c r="S15" s="4">
        <f t="shared" si="2"/>
        <v>4100.2283612213514</v>
      </c>
    </row>
    <row r="16" spans="2:19" x14ac:dyDescent="0.3">
      <c r="I16">
        <v>6.5</v>
      </c>
      <c r="J16" s="14">
        <f>'Performance evolution'!L16</f>
        <v>1.5</v>
      </c>
      <c r="K16" s="25">
        <f>'Performance evolution'!K16</f>
        <v>1.9999303964072443</v>
      </c>
      <c r="L16" s="15">
        <f t="shared" si="3"/>
        <v>79673.890209743084</v>
      </c>
      <c r="M16" s="15">
        <f t="shared" si="3"/>
        <v>16326.109790256902</v>
      </c>
      <c r="N16" s="31">
        <f t="shared" si="0"/>
        <v>6364.2326242406307</v>
      </c>
      <c r="O16" s="31">
        <f t="shared" si="0"/>
        <v>5307.9473292619923</v>
      </c>
      <c r="P16" s="30">
        <f t="shared" si="1"/>
        <v>0.54524798705924959</v>
      </c>
      <c r="Q16" s="30">
        <f t="shared" si="1"/>
        <v>0.45475201294075046</v>
      </c>
      <c r="R16" s="4">
        <f t="shared" si="2"/>
        <v>5234.3806757687962</v>
      </c>
      <c r="S16" s="4">
        <f t="shared" si="2"/>
        <v>4365.6193242312047</v>
      </c>
    </row>
    <row r="17" spans="9:19" x14ac:dyDescent="0.3">
      <c r="I17">
        <v>7</v>
      </c>
      <c r="J17" s="14">
        <f>'Performance evolution'!L17</f>
        <v>1.5</v>
      </c>
      <c r="K17" s="25">
        <f>'Performance evolution'!K17</f>
        <v>1.99999921654143</v>
      </c>
      <c r="L17" s="15">
        <f t="shared" si="3"/>
        <v>76940.881864537572</v>
      </c>
      <c r="M17" s="15">
        <f t="shared" si="3"/>
        <v>19059.118135462417</v>
      </c>
      <c r="N17" s="31">
        <f t="shared" si="0"/>
        <v>6266.4225484450744</v>
      </c>
      <c r="O17" s="31">
        <f t="shared" si="0"/>
        <v>5745.5373531222922</v>
      </c>
      <c r="P17" s="30">
        <f t="shared" si="1"/>
        <v>0.52168194031578541</v>
      </c>
      <c r="Q17" s="30">
        <f t="shared" si="1"/>
        <v>0.47831805968421459</v>
      </c>
      <c r="R17" s="4">
        <f t="shared" si="2"/>
        <v>5008.1466270315395</v>
      </c>
      <c r="S17" s="4">
        <f t="shared" si="2"/>
        <v>4591.8533729684605</v>
      </c>
    </row>
    <row r="18" spans="9:19" x14ac:dyDescent="0.3">
      <c r="I18">
        <v>7.5</v>
      </c>
      <c r="J18" s="14">
        <f>'Performance evolution'!L18</f>
        <v>1.5</v>
      </c>
      <c r="K18" s="25">
        <f>'Performance evolution'!K18</f>
        <v>1.9999999984862682</v>
      </c>
      <c r="L18" s="15">
        <f t="shared" si="3"/>
        <v>74254.940305115349</v>
      </c>
      <c r="M18" s="15">
        <f t="shared" si="3"/>
        <v>21745.059694884636</v>
      </c>
      <c r="N18" s="31">
        <f t="shared" si="0"/>
        <v>6168.0903426892437</v>
      </c>
      <c r="O18" s="31">
        <f t="shared" si="0"/>
        <v>6140.2724715364084</v>
      </c>
      <c r="P18" s="30">
        <f t="shared" si="1"/>
        <v>0.50113003945255352</v>
      </c>
      <c r="Q18" s="30">
        <f t="shared" si="1"/>
        <v>0.49886996054744642</v>
      </c>
      <c r="R18" s="4">
        <f t="shared" si="2"/>
        <v>4810.8483787445139</v>
      </c>
      <c r="S18" s="4">
        <f t="shared" si="2"/>
        <v>4789.1516212554852</v>
      </c>
    </row>
    <row r="19" spans="9:19" x14ac:dyDescent="0.3">
      <c r="I19">
        <v>8</v>
      </c>
      <c r="J19" s="14">
        <f>'Performance evolution'!L19</f>
        <v>1.5</v>
      </c>
      <c r="K19" s="25">
        <f>'Performance evolution'!K19</f>
        <v>1.9999999999996811</v>
      </c>
      <c r="L19" s="15">
        <f t="shared" si="3"/>
        <v>71640.294653348334</v>
      </c>
      <c r="M19" s="15">
        <f t="shared" si="3"/>
        <v>24359.705346651659</v>
      </c>
      <c r="N19" s="31">
        <f t="shared" si="0"/>
        <v>6070.145083848689</v>
      </c>
      <c r="O19" s="31">
        <f t="shared" si="0"/>
        <v>6497.3433788353641</v>
      </c>
      <c r="P19" s="30">
        <f t="shared" si="1"/>
        <v>0.48300383182148399</v>
      </c>
      <c r="Q19" s="30">
        <f t="shared" si="1"/>
        <v>0.5169961681785159</v>
      </c>
      <c r="R19" s="4">
        <f t="shared" si="2"/>
        <v>4636.8367854862463</v>
      </c>
      <c r="S19" s="4">
        <f t="shared" si="2"/>
        <v>4963.1632145137528</v>
      </c>
    </row>
    <row r="20" spans="9:19" x14ac:dyDescent="0.3">
      <c r="I20">
        <v>8.5</v>
      </c>
      <c r="J20" s="14">
        <f>'Performance evolution'!L20</f>
        <v>1.5</v>
      </c>
      <c r="K20" s="25">
        <f>'Performance evolution'!K20</f>
        <v>2</v>
      </c>
      <c r="L20" s="15">
        <f t="shared" si="3"/>
        <v>69113.101973499754</v>
      </c>
      <c r="M20" s="15">
        <f t="shared" si="3"/>
        <v>26886.898026500246</v>
      </c>
      <c r="N20" s="31">
        <f t="shared" si="0"/>
        <v>5973.269146176729</v>
      </c>
      <c r="O20" s="31">
        <f t="shared" si="0"/>
        <v>6821.0851922981992</v>
      </c>
      <c r="P20" s="30">
        <f t="shared" si="1"/>
        <v>0.4668675720676293</v>
      </c>
      <c r="Q20" s="30">
        <f t="shared" si="1"/>
        <v>0.5331324279323707</v>
      </c>
      <c r="R20" s="4">
        <f t="shared" si="2"/>
        <v>4481.9286918492417</v>
      </c>
      <c r="S20" s="4">
        <f t="shared" si="2"/>
        <v>5118.0713081507583</v>
      </c>
    </row>
    <row r="21" spans="9:19" x14ac:dyDescent="0.3">
      <c r="I21">
        <v>9</v>
      </c>
      <c r="J21" s="14">
        <f>'Performance evolution'!L21</f>
        <v>1.5</v>
      </c>
      <c r="K21" s="25">
        <f>'Performance evolution'!K21</f>
        <v>2</v>
      </c>
      <c r="L21" s="15">
        <f t="shared" ref="L21:M30" si="4">L20-($F$2*$F$3*$F$4*($F$5/2))*L20/SUM($L20:$M20)+R20</f>
        <v>66683.720467999025</v>
      </c>
      <c r="M21" s="15">
        <f t="shared" si="4"/>
        <v>29316.279532000983</v>
      </c>
      <c r="N21" s="31">
        <f t="shared" si="0"/>
        <v>5877.977733215951</v>
      </c>
      <c r="O21" s="31">
        <f t="shared" si="0"/>
        <v>7115.2910338251768</v>
      </c>
      <c r="P21" s="30">
        <f t="shared" si="1"/>
        <v>0.45238637317547803</v>
      </c>
      <c r="Q21" s="30">
        <f t="shared" si="1"/>
        <v>0.54761362682452197</v>
      </c>
      <c r="R21" s="4">
        <f t="shared" si="2"/>
        <v>4342.9091824845891</v>
      </c>
      <c r="S21" s="4">
        <f t="shared" si="2"/>
        <v>5257.0908175154109</v>
      </c>
    </row>
    <row r="22" spans="9:19" x14ac:dyDescent="0.3">
      <c r="I22">
        <v>9.5</v>
      </c>
      <c r="J22" s="14">
        <f>'Performance evolution'!L22</f>
        <v>1.5</v>
      </c>
      <c r="K22" s="25">
        <f>'Performance evolution'!K22</f>
        <v>2</v>
      </c>
      <c r="L22" s="15">
        <f t="shared" si="4"/>
        <v>64358.257603683713</v>
      </c>
      <c r="M22" s="15">
        <f t="shared" si="4"/>
        <v>31641.742396316295</v>
      </c>
      <c r="N22" s="31">
        <f t="shared" si="0"/>
        <v>5784.6583012518886</v>
      </c>
      <c r="O22" s="31">
        <f t="shared" si="0"/>
        <v>7383.260774831615</v>
      </c>
      <c r="P22" s="30">
        <f t="shared" si="1"/>
        <v>0.43929935078036664</v>
      </c>
      <c r="Q22" s="30">
        <f t="shared" si="1"/>
        <v>0.56070064921963336</v>
      </c>
      <c r="R22" s="4">
        <f t="shared" si="2"/>
        <v>4217.2737674915197</v>
      </c>
      <c r="S22" s="4">
        <f t="shared" si="2"/>
        <v>5382.7262325084803</v>
      </c>
    </row>
    <row r="23" spans="9:19" x14ac:dyDescent="0.3">
      <c r="I23">
        <v>10</v>
      </c>
      <c r="J23" s="14">
        <f>'Performance evolution'!L23</f>
        <v>1.5</v>
      </c>
      <c r="K23" s="25">
        <f>'Performance evolution'!K23</f>
        <v>2</v>
      </c>
      <c r="L23" s="15">
        <f t="shared" si="4"/>
        <v>62139.705610806857</v>
      </c>
      <c r="M23" s="15">
        <f t="shared" si="4"/>
        <v>33860.294389193143</v>
      </c>
      <c r="N23" s="31">
        <f t="shared" si="0"/>
        <v>5693.5995579331475</v>
      </c>
      <c r="O23" s="31">
        <f t="shared" si="0"/>
        <v>7627.8605783231833</v>
      </c>
      <c r="P23" s="30">
        <f t="shared" si="1"/>
        <v>0.42740056267834875</v>
      </c>
      <c r="Q23" s="30">
        <f t="shared" si="1"/>
        <v>0.57259943732165131</v>
      </c>
      <c r="R23" s="4">
        <f t="shared" si="2"/>
        <v>4103.0454017121483</v>
      </c>
      <c r="S23" s="4">
        <f t="shared" si="2"/>
        <v>5496.9545982878526</v>
      </c>
    </row>
    <row r="24" spans="9:19" x14ac:dyDescent="0.3">
      <c r="I24">
        <v>10.5</v>
      </c>
      <c r="J24" s="14">
        <f>'Performance evolution'!L24</f>
        <v>1.5</v>
      </c>
      <c r="K24" s="25">
        <f>'Performance evolution'!K24</f>
        <v>2</v>
      </c>
      <c r="L24" s="15">
        <f t="shared" si="4"/>
        <v>60028.780451438317</v>
      </c>
      <c r="M24" s="15">
        <f t="shared" si="4"/>
        <v>35971.219548561683</v>
      </c>
      <c r="N24" s="31">
        <f t="shared" si="0"/>
        <v>5605.0130918404166</v>
      </c>
      <c r="O24" s="31">
        <f t="shared" si="0"/>
        <v>7851.5824883286941</v>
      </c>
      <c r="P24" s="30">
        <f t="shared" si="1"/>
        <v>0.41652534316335438</v>
      </c>
      <c r="Q24" s="30">
        <f t="shared" si="1"/>
        <v>0.58347465683664568</v>
      </c>
      <c r="R24" s="4">
        <f t="shared" si="2"/>
        <v>3998.6432943682021</v>
      </c>
      <c r="S24" s="4">
        <f t="shared" si="2"/>
        <v>5601.3567056317988</v>
      </c>
    </row>
    <row r="25" spans="9:19" x14ac:dyDescent="0.3">
      <c r="I25">
        <v>11</v>
      </c>
      <c r="J25" s="14">
        <f>'Performance evolution'!L25</f>
        <v>1.5</v>
      </c>
      <c r="K25" s="25">
        <f>'Performance evolution'!K25</f>
        <v>2</v>
      </c>
      <c r="L25" s="15">
        <f t="shared" si="4"/>
        <v>58024.545700662689</v>
      </c>
      <c r="M25" s="15">
        <f t="shared" si="4"/>
        <v>37975.454299337318</v>
      </c>
      <c r="N25" s="31">
        <f t="shared" si="0"/>
        <v>5519.0497221888063</v>
      </c>
      <c r="O25" s="31">
        <f t="shared" si="0"/>
        <v>8056.5984822689652</v>
      </c>
      <c r="P25" s="30">
        <f t="shared" si="1"/>
        <v>0.40654041995405732</v>
      </c>
      <c r="Q25" s="30">
        <f t="shared" si="1"/>
        <v>0.59345958004594268</v>
      </c>
      <c r="R25" s="4">
        <f t="shared" si="2"/>
        <v>3902.7880315589505</v>
      </c>
      <c r="S25" s="4">
        <f t="shared" si="2"/>
        <v>5697.21196844105</v>
      </c>
    </row>
    <row r="26" spans="9:19" x14ac:dyDescent="0.3">
      <c r="I26">
        <v>11.5</v>
      </c>
      <c r="J26" s="14">
        <f>'Performance evolution'!L26</f>
        <v>1.5</v>
      </c>
      <c r="K26" s="25">
        <f>'Performance evolution'!K26</f>
        <v>2</v>
      </c>
      <c r="L26" s="15">
        <f t="shared" si="4"/>
        <v>56124.879162155368</v>
      </c>
      <c r="M26" s="15">
        <f t="shared" si="4"/>
        <v>39875.120837844639</v>
      </c>
      <c r="N26" s="31">
        <f t="shared" si="0"/>
        <v>5435.812023469146</v>
      </c>
      <c r="O26" s="31">
        <f t="shared" si="0"/>
        <v>8244.8074161443674</v>
      </c>
      <c r="P26" s="30">
        <f t="shared" si="1"/>
        <v>0.39733668840529568</v>
      </c>
      <c r="Q26" s="30">
        <f t="shared" si="1"/>
        <v>0.60266331159470421</v>
      </c>
      <c r="R26" s="4">
        <f t="shared" si="2"/>
        <v>3814.4322086908387</v>
      </c>
      <c r="S26" s="4">
        <f t="shared" si="2"/>
        <v>5785.5677913091604</v>
      </c>
    </row>
    <row r="27" spans="9:19" x14ac:dyDescent="0.3">
      <c r="I27">
        <v>12</v>
      </c>
      <c r="J27" s="14">
        <f>'Performance evolution'!L27</f>
        <v>1.5</v>
      </c>
      <c r="K27" s="25">
        <f>'Performance evolution'!K27</f>
        <v>2</v>
      </c>
      <c r="L27" s="15">
        <f t="shared" si="4"/>
        <v>54326.82345463067</v>
      </c>
      <c r="M27" s="15">
        <f t="shared" si="4"/>
        <v>41673.176545369337</v>
      </c>
      <c r="N27" s="31">
        <f t="shared" si="0"/>
        <v>5355.3640432791826</v>
      </c>
      <c r="O27" s="31">
        <f t="shared" si="0"/>
        <v>8417.8749635152762</v>
      </c>
      <c r="P27" s="30">
        <f t="shared" si="1"/>
        <v>0.38882386638591948</v>
      </c>
      <c r="Q27" s="30">
        <f t="shared" si="1"/>
        <v>0.61117613361408063</v>
      </c>
      <c r="R27" s="4">
        <f t="shared" si="2"/>
        <v>3732.709117304827</v>
      </c>
      <c r="S27" s="4">
        <f t="shared" si="2"/>
        <v>5867.2908826951743</v>
      </c>
    </row>
    <row r="28" spans="9:19" x14ac:dyDescent="0.3">
      <c r="I28">
        <v>12.5</v>
      </c>
      <c r="J28" s="14">
        <f>'Performance evolution'!L28</f>
        <v>1.5</v>
      </c>
      <c r="K28" s="25">
        <f>'Performance evolution'!K28</f>
        <v>2</v>
      </c>
      <c r="L28" s="15">
        <f t="shared" si="4"/>
        <v>52626.85022647243</v>
      </c>
      <c r="M28" s="15">
        <f t="shared" si="4"/>
        <v>43373.149773527577</v>
      </c>
      <c r="N28" s="31">
        <f t="shared" si="0"/>
        <v>5277.7389327965102</v>
      </c>
      <c r="O28" s="31">
        <f t="shared" si="0"/>
        <v>8577.2672725478606</v>
      </c>
      <c r="P28" s="30">
        <f t="shared" si="1"/>
        <v>0.3809264936136007</v>
      </c>
      <c r="Q28" s="30">
        <f t="shared" si="1"/>
        <v>0.61907350638639935</v>
      </c>
      <c r="R28" s="4">
        <f t="shared" si="2"/>
        <v>3656.8943386905667</v>
      </c>
      <c r="S28" s="4">
        <f t="shared" si="2"/>
        <v>5943.1056613094333</v>
      </c>
    </row>
    <row r="29" spans="9:19" x14ac:dyDescent="0.3">
      <c r="I29">
        <v>13</v>
      </c>
      <c r="J29" s="14">
        <f>'Performance evolution'!L29</f>
        <v>1.5</v>
      </c>
      <c r="K29" s="25">
        <f>'Performance evolution'!K29</f>
        <v>2</v>
      </c>
      <c r="L29" s="15">
        <f t="shared" si="4"/>
        <v>51021.059542515752</v>
      </c>
      <c r="M29" s="15">
        <f t="shared" si="4"/>
        <v>44978.940457484256</v>
      </c>
      <c r="N29" s="31">
        <f t="shared" si="0"/>
        <v>5202.9450040868978</v>
      </c>
      <c r="O29" s="31">
        <f t="shared" si="0"/>
        <v>8724.2792295846812</v>
      </c>
      <c r="P29" s="30">
        <f t="shared" si="1"/>
        <v>0.3735809028986436</v>
      </c>
      <c r="Q29" s="30">
        <f t="shared" si="1"/>
        <v>0.62641909710135646</v>
      </c>
      <c r="R29" s="4">
        <f t="shared" si="2"/>
        <v>3586.3766678269785</v>
      </c>
      <c r="S29" s="4">
        <f t="shared" si="2"/>
        <v>6013.6233321730224</v>
      </c>
    </row>
    <row r="30" spans="9:19" x14ac:dyDescent="0.3">
      <c r="I30">
        <v>13.5</v>
      </c>
      <c r="J30" s="14">
        <f>'Performance evolution'!L30</f>
        <v>1.5</v>
      </c>
      <c r="K30" s="25">
        <f>'Performance evolution'!K30</f>
        <v>2</v>
      </c>
      <c r="L30" s="15">
        <f t="shared" si="4"/>
        <v>49505.330256091154</v>
      </c>
      <c r="M30" s="15">
        <f t="shared" si="4"/>
        <v>46494.669743908853</v>
      </c>
      <c r="N30" s="31">
        <f t="shared" si="0"/>
        <v>5130.9705862882211</v>
      </c>
      <c r="O30" s="31">
        <f t="shared" si="0"/>
        <v>8860.0581903081566</v>
      </c>
      <c r="P30" s="30">
        <f t="shared" si="1"/>
        <v>0.36673290207730114</v>
      </c>
      <c r="Q30" s="30">
        <f t="shared" si="1"/>
        <v>0.63326709792269897</v>
      </c>
      <c r="R30" s="4">
        <f t="shared" si="2"/>
        <v>3520.635859942091</v>
      </c>
      <c r="S30" s="4">
        <f t="shared" si="2"/>
        <v>6079.3641400579099</v>
      </c>
    </row>
    <row r="31" spans="9:19" x14ac:dyDescent="0.3">
      <c r="I31">
        <v>14</v>
      </c>
      <c r="J31" s="14">
        <f>'Performance evolution'!L31</f>
        <v>1.5</v>
      </c>
      <c r="K31" s="25">
        <f>'Performance evolution'!K31</f>
        <v>2</v>
      </c>
      <c r="L31" s="15">
        <f>L30-($F$2*$F$3*$F$4*($F$5/2))*L30/SUM($L30:$M30)+R30</f>
        <v>48075.433090424136</v>
      </c>
      <c r="M31" s="15">
        <f>M30-($F$2*$F$3*$F$4*($F$5/2))*M30/SUM($L30:$M30)+S30</f>
        <v>47924.566909575879</v>
      </c>
      <c r="N31" s="31">
        <f t="shared" si="0"/>
        <v>5061.7879532404022</v>
      </c>
      <c r="O31" s="31">
        <f t="shared" si="0"/>
        <v>8985.6239416797489</v>
      </c>
      <c r="P31" s="30">
        <f t="shared" si="1"/>
        <v>0.36033598153912283</v>
      </c>
      <c r="Q31" s="30">
        <f t="shared" si="1"/>
        <v>0.63966401846087717</v>
      </c>
      <c r="R31" s="4">
        <f t="shared" si="2"/>
        <v>3459.2254227755793</v>
      </c>
      <c r="S31" s="4">
        <f t="shared" si="2"/>
        <v>6140.7745772244207</v>
      </c>
    </row>
    <row r="32" spans="9:19" x14ac:dyDescent="0.3">
      <c r="I32">
        <v>14.5</v>
      </c>
      <c r="J32" s="14">
        <f>'Performance evolution'!L32</f>
        <v>1.5</v>
      </c>
      <c r="K32" s="25">
        <f>'Performance evolution'!K32</f>
        <v>2</v>
      </c>
      <c r="L32" s="15">
        <f t="shared" ref="L32:M42" si="5">L31-($F$2*$F$3*$F$4*($F$5/2))*L31/SUM($L31:$M31)+R31</f>
        <v>46727.1152041573</v>
      </c>
      <c r="M32" s="15">
        <f t="shared" si="5"/>
        <v>49272.884795842714</v>
      </c>
      <c r="N32" s="31">
        <f t="shared" si="0"/>
        <v>4995.3565247428987</v>
      </c>
      <c r="O32" s="31">
        <f t="shared" si="0"/>
        <v>9101.8855430346212</v>
      </c>
      <c r="P32" s="30">
        <f t="shared" si="1"/>
        <v>0.35434991473693511</v>
      </c>
      <c r="Q32" s="30">
        <f t="shared" si="1"/>
        <v>0.645650085263065</v>
      </c>
      <c r="R32" s="4">
        <f t="shared" si="2"/>
        <v>3401.759181474577</v>
      </c>
      <c r="S32" s="4">
        <f t="shared" si="2"/>
        <v>6198.2408185254244</v>
      </c>
    </row>
    <row r="33" spans="9:19" x14ac:dyDescent="0.3">
      <c r="I33">
        <v>15</v>
      </c>
      <c r="J33" s="14">
        <f>'Performance evolution'!L33</f>
        <v>1.5</v>
      </c>
      <c r="K33" s="25">
        <f>'Performance evolution'!K33</f>
        <v>2</v>
      </c>
      <c r="L33" s="15">
        <f t="shared" si="5"/>
        <v>45456.162865216145</v>
      </c>
      <c r="M33" s="15">
        <f t="shared" si="5"/>
        <v>50543.837134783869</v>
      </c>
      <c r="N33" s="31">
        <f t="shared" si="0"/>
        <v>4931.6254932335551</v>
      </c>
      <c r="O33" s="31">
        <f t="shared" si="0"/>
        <v>9209.6555853541668</v>
      </c>
      <c r="P33" s="30">
        <f t="shared" si="1"/>
        <v>0.34873965561018833</v>
      </c>
      <c r="Q33" s="30">
        <f t="shared" si="1"/>
        <v>0.65126034438981162</v>
      </c>
      <c r="R33" s="4">
        <f t="shared" si="2"/>
        <v>3347.9006938578077</v>
      </c>
      <c r="S33" s="4">
        <f t="shared" si="2"/>
        <v>6252.0993061421914</v>
      </c>
    </row>
    <row r="34" spans="9:19" x14ac:dyDescent="0.3">
      <c r="I34">
        <v>15.5</v>
      </c>
      <c r="J34" s="14">
        <f>'Performance evolution'!L34</f>
        <v>1.5</v>
      </c>
      <c r="K34" s="25">
        <f>'Performance evolution'!K34</f>
        <v>2</v>
      </c>
      <c r="L34" s="15">
        <f t="shared" si="5"/>
        <v>44258.447272552337</v>
      </c>
      <c r="M34" s="15">
        <f t="shared" si="5"/>
        <v>51741.552727447677</v>
      </c>
      <c r="N34" s="31">
        <f t="shared" si="0"/>
        <v>4870.535991197612</v>
      </c>
      <c r="O34" s="31">
        <f t="shared" si="0"/>
        <v>9309.6623118829029</v>
      </c>
      <c r="P34" s="30">
        <f t="shared" si="1"/>
        <v>0.3434744625637241</v>
      </c>
      <c r="Q34" s="30">
        <f t="shared" si="1"/>
        <v>0.65652553743627595</v>
      </c>
      <c r="R34" s="4">
        <f t="shared" si="2"/>
        <v>3297.3548406117516</v>
      </c>
      <c r="S34" s="4">
        <f t="shared" si="2"/>
        <v>6302.6451593882493</v>
      </c>
    </row>
    <row r="35" spans="9:19" x14ac:dyDescent="0.3">
      <c r="I35">
        <v>16</v>
      </c>
      <c r="J35" s="14">
        <f>'Performance evolution'!L35</f>
        <v>1.5</v>
      </c>
      <c r="K35" s="25">
        <f>'Performance evolution'!K35</f>
        <v>2</v>
      </c>
      <c r="L35" s="15">
        <f t="shared" si="5"/>
        <v>43129.957385908856</v>
      </c>
      <c r="M35" s="15">
        <f t="shared" si="5"/>
        <v>52870.042614091159</v>
      </c>
      <c r="N35" s="31">
        <f t="shared" si="0"/>
        <v>4812.0228878996431</v>
      </c>
      <c r="O35" s="31">
        <f t="shared" si="0"/>
        <v>9402.5599625916948</v>
      </c>
      <c r="P35" s="30">
        <f t="shared" si="1"/>
        <v>0.33852719692954703</v>
      </c>
      <c r="Q35" s="30">
        <f t="shared" si="1"/>
        <v>0.66147280307045297</v>
      </c>
      <c r="R35" s="4">
        <f t="shared" si="2"/>
        <v>3249.8610905236515</v>
      </c>
      <c r="S35" s="4">
        <f t="shared" si="2"/>
        <v>6350.138909476349</v>
      </c>
    </row>
    <row r="36" spans="9:19" x14ac:dyDescent="0.3">
      <c r="I36">
        <v>16.5</v>
      </c>
      <c r="J36" s="14">
        <f>'Performance evolution'!L36</f>
        <v>1.5</v>
      </c>
      <c r="K36" s="25">
        <f>'Performance evolution'!K36</f>
        <v>2</v>
      </c>
      <c r="L36" s="15">
        <f t="shared" si="5"/>
        <v>42066.82273784162</v>
      </c>
      <c r="M36" s="15">
        <f t="shared" si="5"/>
        <v>53933.177262158395</v>
      </c>
      <c r="N36" s="31">
        <f t="shared" si="0"/>
        <v>4756.016284254094</v>
      </c>
      <c r="O36" s="31">
        <f t="shared" si="0"/>
        <v>9488.9376385537453</v>
      </c>
      <c r="P36" s="30">
        <f t="shared" si="1"/>
        <v>0.33387375698275551</v>
      </c>
      <c r="Q36" s="30">
        <f t="shared" si="1"/>
        <v>0.66612624301724455</v>
      </c>
      <c r="R36" s="4">
        <f t="shared" si="2"/>
        <v>3205.1880670344531</v>
      </c>
      <c r="S36" s="4">
        <f t="shared" si="2"/>
        <v>6394.8119329655474</v>
      </c>
    </row>
    <row r="37" spans="9:19" x14ac:dyDescent="0.3">
      <c r="I37">
        <v>17</v>
      </c>
      <c r="J37" s="14">
        <f>'Performance evolution'!L37</f>
        <v>1.5</v>
      </c>
      <c r="K37" s="25">
        <f>'Performance evolution'!K37</f>
        <v>2</v>
      </c>
      <c r="L37" s="15">
        <f t="shared" si="5"/>
        <v>41065.328531091916</v>
      </c>
      <c r="M37" s="15">
        <f t="shared" si="5"/>
        <v>54934.671468908098</v>
      </c>
      <c r="N37" s="31">
        <f t="shared" si="0"/>
        <v>4702.4427598549792</v>
      </c>
      <c r="O37" s="31">
        <f t="shared" si="0"/>
        <v>9569.3269282096135</v>
      </c>
      <c r="P37" s="30">
        <f t="shared" si="1"/>
        <v>0.3294926181290333</v>
      </c>
      <c r="Q37" s="30">
        <f t="shared" si="1"/>
        <v>0.6705073818709667</v>
      </c>
      <c r="R37" s="4">
        <f t="shared" si="2"/>
        <v>3163.1291340387197</v>
      </c>
      <c r="S37" s="4">
        <f t="shared" si="2"/>
        <v>6436.8708659612803</v>
      </c>
    </row>
    <row r="38" spans="9:19" x14ac:dyDescent="0.3">
      <c r="I38">
        <v>17.5</v>
      </c>
      <c r="J38" s="14">
        <f>'Performance evolution'!L38</f>
        <v>1.5</v>
      </c>
      <c r="K38" s="25">
        <f>'Performance evolution'!K38</f>
        <v>2</v>
      </c>
      <c r="L38" s="15">
        <f t="shared" si="5"/>
        <v>40121.92481202144</v>
      </c>
      <c r="M38" s="15">
        <f t="shared" si="5"/>
        <v>55878.075187978575</v>
      </c>
      <c r="N38" s="31">
        <f t="shared" si="0"/>
        <v>4651.2264150027477</v>
      </c>
      <c r="O38" s="31">
        <f t="shared" si="0"/>
        <v>9644.2084937047348</v>
      </c>
      <c r="P38" s="30">
        <f t="shared" si="1"/>
        <v>0.32536445688473892</v>
      </c>
      <c r="Q38" s="30">
        <f t="shared" si="1"/>
        <v>0.67463554311526108</v>
      </c>
      <c r="R38" s="4">
        <f t="shared" si="2"/>
        <v>3123.4987860934934</v>
      </c>
      <c r="S38" s="4">
        <f t="shared" si="2"/>
        <v>6476.5012139065066</v>
      </c>
    </row>
    <row r="39" spans="9:19" x14ac:dyDescent="0.3">
      <c r="I39">
        <v>18</v>
      </c>
      <c r="J39" s="14">
        <f>'Performance evolution'!L39</f>
        <v>1.5</v>
      </c>
      <c r="K39" s="25">
        <f>'Performance evolution'!K39</f>
        <v>2</v>
      </c>
      <c r="L39" s="15">
        <f t="shared" si="5"/>
        <v>39233.231116912786</v>
      </c>
      <c r="M39" s="15">
        <f t="shared" si="5"/>
        <v>56766.768883087228</v>
      </c>
      <c r="N39" s="31">
        <f t="shared" si="0"/>
        <v>4602.2897420302434</v>
      </c>
      <c r="O39" s="31">
        <f t="shared" si="0"/>
        <v>9714.017780104663</v>
      </c>
      <c r="P39" s="30">
        <f t="shared" si="1"/>
        <v>0.3214718414587347</v>
      </c>
      <c r="Q39" s="30">
        <f t="shared" si="1"/>
        <v>0.67852815854126536</v>
      </c>
      <c r="R39" s="4">
        <f t="shared" si="2"/>
        <v>3086.1296780038533</v>
      </c>
      <c r="S39" s="4">
        <f t="shared" si="2"/>
        <v>6513.8703219961471</v>
      </c>
    </row>
    <row r="40" spans="9:19" x14ac:dyDescent="0.3">
      <c r="I40">
        <v>18.5</v>
      </c>
      <c r="J40" s="14">
        <f>'Performance evolution'!L40</f>
        <v>1.5</v>
      </c>
      <c r="K40" s="25">
        <f>'Performance evolution'!K40</f>
        <v>2</v>
      </c>
      <c r="L40" s="15">
        <f t="shared" si="5"/>
        <v>38396.037683225361</v>
      </c>
      <c r="M40" s="15">
        <f t="shared" si="5"/>
        <v>57603.962316774654</v>
      </c>
      <c r="N40" s="31">
        <f t="shared" si="0"/>
        <v>4555.55435365003</v>
      </c>
      <c r="O40" s="31">
        <f t="shared" si="0"/>
        <v>9779.1499817081258</v>
      </c>
      <c r="P40" s="30">
        <f t="shared" si="1"/>
        <v>0.31779897562402065</v>
      </c>
      <c r="Q40" s="30">
        <f t="shared" si="1"/>
        <v>0.68220102437597929</v>
      </c>
      <c r="R40" s="4">
        <f t="shared" si="2"/>
        <v>3050.8701659905983</v>
      </c>
      <c r="S40" s="4">
        <f t="shared" si="2"/>
        <v>6549.1298340094008</v>
      </c>
    </row>
    <row r="41" spans="9:19" x14ac:dyDescent="0.3">
      <c r="I41">
        <v>19</v>
      </c>
      <c r="J41" s="14">
        <f>'Performance evolution'!L41</f>
        <v>1.5</v>
      </c>
      <c r="K41" s="25">
        <f>'Performance evolution'!K41</f>
        <v>2</v>
      </c>
      <c r="L41" s="15">
        <f t="shared" si="5"/>
        <v>37607.304080893424</v>
      </c>
      <c r="M41" s="15">
        <f t="shared" si="5"/>
        <v>58392.695919106591</v>
      </c>
      <c r="N41" s="31">
        <f t="shared" si="0"/>
        <v>4510.9415909253967</v>
      </c>
      <c r="O41" s="31">
        <f t="shared" si="0"/>
        <v>9839.9643765455494</v>
      </c>
      <c r="P41" s="30">
        <f t="shared" si="1"/>
        <v>0.31433148549299272</v>
      </c>
      <c r="Q41" s="30">
        <f t="shared" si="1"/>
        <v>0.68566851450700728</v>
      </c>
      <c r="R41" s="4">
        <f t="shared" si="2"/>
        <v>3017.58226073273</v>
      </c>
      <c r="S41" s="4">
        <f t="shared" si="2"/>
        <v>6582.41773926727</v>
      </c>
    </row>
    <row r="42" spans="9:19" x14ac:dyDescent="0.3">
      <c r="I42">
        <v>19.5</v>
      </c>
      <c r="J42" s="14">
        <f>'Performance evolution'!L42</f>
        <v>1.5</v>
      </c>
      <c r="K42" s="25">
        <f>'Performance evolution'!K42</f>
        <v>2</v>
      </c>
      <c r="L42" s="15">
        <f t="shared" si="5"/>
        <v>36864.155933536807</v>
      </c>
      <c r="M42" s="15">
        <f t="shared" si="5"/>
        <v>59135.844066463207</v>
      </c>
      <c r="N42" s="31">
        <f t="shared" si="0"/>
        <v>4468.373029446102</v>
      </c>
      <c r="O42" s="31">
        <f t="shared" si="0"/>
        <v>9896.7881213827859</v>
      </c>
      <c r="P42" s="30">
        <f t="shared" si="1"/>
        <v>0.31105624103550494</v>
      </c>
      <c r="Q42" s="30">
        <f t="shared" si="1"/>
        <v>0.68894375896449511</v>
      </c>
      <c r="R42" s="4">
        <f t="shared" si="2"/>
        <v>2986.1399139408472</v>
      </c>
      <c r="S42" s="4">
        <f t="shared" si="2"/>
        <v>6613.8600860591532</v>
      </c>
    </row>
    <row r="43" spans="9:19" x14ac:dyDescent="0.3">
      <c r="I43" s="8">
        <v>20</v>
      </c>
      <c r="J43" s="22">
        <f>'Performance evolution'!L43</f>
        <v>1.5</v>
      </c>
      <c r="K43" s="26">
        <f>'Performance evolution'!K43</f>
        <v>2</v>
      </c>
      <c r="L43" s="23">
        <f>L42-($F$2*$F$3*$F$4*($F$5/2))*L42/SUM($L42:$M42)+R42</f>
        <v>36163.880254123971</v>
      </c>
      <c r="M43" s="23">
        <f>M42-($F$2*$F$3*$F$4*($F$5/2))*M42/SUM($L42:$M42)+S42</f>
        <v>59836.119745876043</v>
      </c>
      <c r="N43" s="32">
        <f t="shared" si="0"/>
        <v>4427.7708991024047</v>
      </c>
      <c r="O43" s="32">
        <f t="shared" si="0"/>
        <v>9949.9195842753634</v>
      </c>
      <c r="P43" s="33">
        <f t="shared" si="1"/>
        <v>0.30796120588500686</v>
      </c>
      <c r="Q43" s="33">
        <f t="shared" si="1"/>
        <v>0.69203879411499314</v>
      </c>
      <c r="R43" s="24">
        <f t="shared" si="2"/>
        <v>2956.4275764960657</v>
      </c>
      <c r="S43" s="24">
        <f t="shared" si="2"/>
        <v>6643.5724235039343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AD259-3F5A-4CD8-A5A3-82673DDE654A}">
  <dimension ref="B2:S44"/>
  <sheetViews>
    <sheetView topLeftCell="A3" zoomScale="72" zoomScaleNormal="80" workbookViewId="0">
      <selection activeCell="F9" sqref="F9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0.16</v>
      </c>
      <c r="I3">
        <v>0</v>
      </c>
      <c r="J3" s="14">
        <f>'Performance evolution'!N3</f>
        <v>0.9</v>
      </c>
      <c r="K3" s="25">
        <f>'Performance evolution'!M3</f>
        <v>0.7</v>
      </c>
      <c r="L3" s="15">
        <f>F2*F3*F4-M3</f>
        <v>47904</v>
      </c>
      <c r="M3" s="29">
        <f>F2*F3*F4*0.002</f>
        <v>96</v>
      </c>
      <c r="N3" s="31">
        <f>IF($F$6=1,J3^$F$7*LOG(L3)^$F$8,EXP(J3*$F$7+LOG(L3)*$F$8))</f>
        <v>4062.1335927218233</v>
      </c>
      <c r="O3" s="31">
        <f>IF($F$6=1,K3^$F$7*LOG(M3)^$F$8,EXP(K3*$F$7+LOG(M3)*$F$8))</f>
        <v>23.499769348481927</v>
      </c>
      <c r="P3" s="30">
        <f>N3/SUM($N3:$O3)</f>
        <v>0.99424819427835931</v>
      </c>
      <c r="Q3" s="30">
        <f>O3/SUM($N3:$O3)</f>
        <v>5.7518057216406548E-3</v>
      </c>
      <c r="R3" s="4">
        <f>$F$2*$F$3*$F$4*($F$5/2)*P3</f>
        <v>3579.2934994020934</v>
      </c>
      <c r="S3" s="4">
        <f>$F$2*$F$3*$F$4*($F$5/2)*Q3</f>
        <v>20.706500597906356</v>
      </c>
    </row>
    <row r="4" spans="2:19" x14ac:dyDescent="0.3">
      <c r="B4" t="s">
        <v>29</v>
      </c>
      <c r="F4" s="17">
        <f>'Total market'!G6</f>
        <v>0.3</v>
      </c>
      <c r="I4">
        <v>0.5</v>
      </c>
      <c r="J4" s="14">
        <f>'Performance evolution'!N4</f>
        <v>0.9</v>
      </c>
      <c r="K4" s="25">
        <f>'Performance evolution'!M4</f>
        <v>0.70073936043929963</v>
      </c>
      <c r="L4" s="15">
        <f>L3-($F$2*$F$3*$F$4*($F$5/2))*L3/SUM($L3:$M3)+R3</f>
        <v>47890.493499402088</v>
      </c>
      <c r="M4" s="15">
        <f>M3-($F$2*$F$3*$F$4*($F$5/2))*M3/SUM($L3:$M3)+S3</f>
        <v>109.50650059790635</v>
      </c>
      <c r="N4" s="31">
        <f t="shared" ref="N4:O43" si="0">IF($F$6=1,J4^$F$7*LOG(L4)^$F$8,EXP(J4*$F$7+LOG(L4)*$F$8))</f>
        <v>4061.549034763179</v>
      </c>
      <c r="O4" s="31">
        <f t="shared" si="0"/>
        <v>27.526822745880686</v>
      </c>
      <c r="P4" s="30">
        <f t="shared" ref="P4:Q43" si="1">N4/SUM($N4:$O4)</f>
        <v>0.99326820442928909</v>
      </c>
      <c r="Q4" s="30">
        <f t="shared" si="1"/>
        <v>6.731795570710979E-3</v>
      </c>
      <c r="R4" s="4">
        <f t="shared" ref="R4:S43" si="2">$F$2*$F$3*$F$4*($F$5/2)*P4</f>
        <v>3575.7655359454407</v>
      </c>
      <c r="S4" s="4">
        <f t="shared" si="2"/>
        <v>24.234464054559524</v>
      </c>
    </row>
    <row r="5" spans="2:19" x14ac:dyDescent="0.3">
      <c r="B5" t="s">
        <v>40</v>
      </c>
      <c r="F5" s="16">
        <v>0.15</v>
      </c>
      <c r="I5">
        <v>1</v>
      </c>
      <c r="J5" s="14">
        <f>'Performance evolution'!N5</f>
        <v>0.9</v>
      </c>
      <c r="K5" s="25">
        <f>'Performance evolution'!M5</f>
        <v>0.70164925751904428</v>
      </c>
      <c r="L5" s="15">
        <f t="shared" ref="L5:M20" si="3">L4-($F$2*$F$3*$F$4*($F$5/2))*L4/SUM($L4:$M4)+R4</f>
        <v>47874.472022892376</v>
      </c>
      <c r="M5" s="15">
        <f t="shared" si="3"/>
        <v>125.5279771076229</v>
      </c>
      <c r="N5" s="31">
        <f t="shared" si="0"/>
        <v>4060.8555047593522</v>
      </c>
      <c r="O5" s="31">
        <f t="shared" si="0"/>
        <v>32.298119831721266</v>
      </c>
      <c r="P5" s="30">
        <f t="shared" si="1"/>
        <v>0.99210923341902468</v>
      </c>
      <c r="Q5" s="30">
        <f t="shared" si="1"/>
        <v>7.8907665809753256E-3</v>
      </c>
      <c r="R5" s="4">
        <f t="shared" si="2"/>
        <v>3571.5932403084889</v>
      </c>
      <c r="S5" s="4">
        <f t="shared" si="2"/>
        <v>28.406759691511173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evolution'!N6</f>
        <v>0.9</v>
      </c>
      <c r="K6" s="25">
        <f>'Performance evolution'!M6</f>
        <v>0.70279571674910446</v>
      </c>
      <c r="L6" s="15">
        <f t="shared" si="3"/>
        <v>47855.479861483938</v>
      </c>
      <c r="M6" s="15">
        <f t="shared" si="3"/>
        <v>144.52013851606236</v>
      </c>
      <c r="N6" s="31">
        <f t="shared" si="0"/>
        <v>4060.0332060517858</v>
      </c>
      <c r="O6" s="31">
        <f t="shared" si="0"/>
        <v>37.933760487817096</v>
      </c>
      <c r="P6" s="30">
        <f t="shared" si="1"/>
        <v>0.9907432732382786</v>
      </c>
      <c r="Q6" s="30">
        <f t="shared" si="1"/>
        <v>9.256726761721323E-3</v>
      </c>
      <c r="R6" s="4">
        <f t="shared" si="2"/>
        <v>3566.6757836578031</v>
      </c>
      <c r="S6" s="4">
        <f t="shared" si="2"/>
        <v>33.324216342196763</v>
      </c>
    </row>
    <row r="7" spans="2:19" ht="14.4" customHeight="1" x14ac:dyDescent="0.3">
      <c r="B7" t="s">
        <v>42</v>
      </c>
      <c r="F7" s="1">
        <v>1.7</v>
      </c>
      <c r="I7">
        <v>2</v>
      </c>
      <c r="J7" s="14">
        <f>'Performance evolution'!N7</f>
        <v>0.9</v>
      </c>
      <c r="K7" s="25">
        <f>'Performance evolution'!M7</f>
        <v>0.70427739545672952</v>
      </c>
      <c r="L7" s="15">
        <f t="shared" si="3"/>
        <v>47832.994655530449</v>
      </c>
      <c r="M7" s="15">
        <f t="shared" si="3"/>
        <v>167.00534446955444</v>
      </c>
      <c r="N7" s="31">
        <f t="shared" si="0"/>
        <v>4059.0594241478366</v>
      </c>
      <c r="O7" s="31">
        <f t="shared" si="0"/>
        <v>44.569902365138134</v>
      </c>
      <c r="P7" s="30">
        <f t="shared" si="1"/>
        <v>0.98913890636340429</v>
      </c>
      <c r="Q7" s="30">
        <f t="shared" si="1"/>
        <v>1.0861093636595839E-2</v>
      </c>
      <c r="R7" s="4">
        <f t="shared" si="2"/>
        <v>3560.9000629082552</v>
      </c>
      <c r="S7" s="4">
        <f t="shared" si="2"/>
        <v>39.099937091745019</v>
      </c>
    </row>
    <row r="8" spans="2:19" ht="14.4" customHeight="1" x14ac:dyDescent="0.3">
      <c r="B8" t="s">
        <v>43</v>
      </c>
      <c r="F8" s="1">
        <v>5.5</v>
      </c>
      <c r="I8">
        <v>2.5</v>
      </c>
      <c r="J8" s="14">
        <f>'Performance evolution'!N8</f>
        <v>0.9</v>
      </c>
      <c r="K8" s="25">
        <f>'Performance evolution'!M8</f>
        <v>0.70624428096202863</v>
      </c>
      <c r="L8" s="15">
        <f t="shared" si="3"/>
        <v>47806.42011927392</v>
      </c>
      <c r="M8" s="15">
        <f t="shared" si="3"/>
        <v>193.57988072608288</v>
      </c>
      <c r="N8" s="31">
        <f t="shared" si="0"/>
        <v>4057.9081990874406</v>
      </c>
      <c r="O8" s="31">
        <f t="shared" si="0"/>
        <v>52.365024684551756</v>
      </c>
      <c r="P8" s="30">
        <f t="shared" si="1"/>
        <v>0.98725996501115898</v>
      </c>
      <c r="Q8" s="30">
        <f t="shared" si="1"/>
        <v>1.2740034988841069E-2</v>
      </c>
      <c r="R8" s="4">
        <f t="shared" si="2"/>
        <v>3554.1358740401724</v>
      </c>
      <c r="S8" s="4">
        <f t="shared" si="2"/>
        <v>45.864125959827845</v>
      </c>
    </row>
    <row r="9" spans="2:19" x14ac:dyDescent="0.3">
      <c r="B9" s="27"/>
      <c r="I9">
        <v>3</v>
      </c>
      <c r="J9" s="14">
        <f>'Performance evolution'!N9</f>
        <v>0.9</v>
      </c>
      <c r="K9" s="25">
        <f>'Performance evolution'!M9</f>
        <v>0.70892759434576902</v>
      </c>
      <c r="L9" s="15">
        <f t="shared" si="3"/>
        <v>47775.074484368546</v>
      </c>
      <c r="M9" s="15">
        <f t="shared" si="3"/>
        <v>224.92551563145452</v>
      </c>
      <c r="N9" s="31">
        <f t="shared" si="0"/>
        <v>4056.5498079841473</v>
      </c>
      <c r="O9" s="31">
        <f t="shared" si="0"/>
        <v>61.513122226138627</v>
      </c>
      <c r="P9" s="30">
        <f t="shared" si="1"/>
        <v>0.98506260752479624</v>
      </c>
      <c r="Q9" s="30">
        <f t="shared" si="1"/>
        <v>1.4937392475203749E-2</v>
      </c>
      <c r="R9" s="4">
        <f t="shared" si="2"/>
        <v>3546.2253870892664</v>
      </c>
      <c r="S9" s="4">
        <f t="shared" si="2"/>
        <v>53.774612910733495</v>
      </c>
    </row>
    <row r="10" spans="2:19" x14ac:dyDescent="0.3">
      <c r="I10">
        <v>3.5</v>
      </c>
      <c r="J10" s="14">
        <f>'Performance evolution'!N10</f>
        <v>0.9</v>
      </c>
      <c r="K10" s="25">
        <f>'Performance evolution'!M10</f>
        <v>0.71268678079110181</v>
      </c>
      <c r="L10" s="15">
        <f t="shared" si="3"/>
        <v>47738.16928513017</v>
      </c>
      <c r="M10" s="15">
        <f>M9-($F$2*$F$3*$F$4*($F$5/2))*M9/SUM($L9:$M9)+S9</f>
        <v>261.83071486982891</v>
      </c>
      <c r="N10" s="31">
        <f t="shared" si="0"/>
        <v>4054.9498227722343</v>
      </c>
      <c r="O10" s="31">
        <f t="shared" si="0"/>
        <v>72.269952262905718</v>
      </c>
      <c r="P10" s="30">
        <f t="shared" si="1"/>
        <v>0.9824894344856423</v>
      </c>
      <c r="Q10" s="30">
        <f t="shared" si="1"/>
        <v>1.7510565514357763E-2</v>
      </c>
      <c r="R10" s="4">
        <f t="shared" si="2"/>
        <v>3536.9619641483123</v>
      </c>
      <c r="S10" s="4">
        <f t="shared" si="2"/>
        <v>63.038035851687951</v>
      </c>
    </row>
    <row r="11" spans="2:19" x14ac:dyDescent="0.3">
      <c r="I11">
        <v>4</v>
      </c>
      <c r="J11" s="14">
        <f>'Performance evolution'!N11</f>
        <v>0.9</v>
      </c>
      <c r="K11" s="25">
        <f>'Performance evolution'!M11</f>
        <v>0.71808062993162147</v>
      </c>
      <c r="L11" s="15">
        <f t="shared" si="3"/>
        <v>47694.768552893722</v>
      </c>
      <c r="M11" s="15">
        <f t="shared" si="3"/>
        <v>305.23144710627969</v>
      </c>
      <c r="N11" s="31">
        <f t="shared" si="0"/>
        <v>4053.0673088702224</v>
      </c>
      <c r="O11" s="31">
        <f t="shared" si="0"/>
        <v>85.002803527765778</v>
      </c>
      <c r="P11" s="30">
        <f t="shared" si="1"/>
        <v>0.97945834622929895</v>
      </c>
      <c r="Q11" s="30">
        <f t="shared" si="1"/>
        <v>2.0541653770701131E-2</v>
      </c>
      <c r="R11" s="4">
        <f t="shared" si="2"/>
        <v>3526.050046425476</v>
      </c>
      <c r="S11" s="4">
        <f t="shared" si="2"/>
        <v>73.949953574524073</v>
      </c>
    </row>
    <row r="12" spans="2:19" x14ac:dyDescent="0.3">
      <c r="I12">
        <v>4.5</v>
      </c>
      <c r="J12" s="14">
        <f>'Performance evolution'!N12</f>
        <v>0.9</v>
      </c>
      <c r="K12" s="25">
        <f>'Performance evolution'!M12</f>
        <v>0.72596782174007313</v>
      </c>
      <c r="L12" s="15">
        <f t="shared" si="3"/>
        <v>47643.710957852163</v>
      </c>
      <c r="M12" s="15">
        <f t="shared" si="3"/>
        <v>356.28904214783279</v>
      </c>
      <c r="N12" s="31">
        <f t="shared" si="0"/>
        <v>4050.8513999110482</v>
      </c>
      <c r="O12" s="31">
        <f t="shared" si="0"/>
        <v>100.28092262359486</v>
      </c>
      <c r="P12" s="30">
        <f t="shared" si="1"/>
        <v>0.97584251360063501</v>
      </c>
      <c r="Q12" s="30">
        <f t="shared" si="1"/>
        <v>2.4157486399364946E-2</v>
      </c>
      <c r="R12" s="4">
        <f t="shared" si="2"/>
        <v>3513.0330489622861</v>
      </c>
      <c r="S12" s="4">
        <f t="shared" si="2"/>
        <v>86.966951037713812</v>
      </c>
    </row>
    <row r="13" spans="2:19" x14ac:dyDescent="0.3">
      <c r="I13">
        <v>5</v>
      </c>
      <c r="J13" s="14">
        <f>'Performance evolution'!N13</f>
        <v>0.9</v>
      </c>
      <c r="K13" s="25">
        <f>'Performance evolution'!M13</f>
        <v>0.73763289084896821</v>
      </c>
      <c r="L13" s="15">
        <f t="shared" si="3"/>
        <v>47583.465684975534</v>
      </c>
      <c r="M13" s="15">
        <f t="shared" si="3"/>
        <v>416.53431502445915</v>
      </c>
      <c r="N13" s="31">
        <f t="shared" si="0"/>
        <v>4048.2349651249556</v>
      </c>
      <c r="O13" s="31">
        <f t="shared" si="0"/>
        <v>119.03294309101602</v>
      </c>
      <c r="P13" s="30">
        <f t="shared" si="1"/>
        <v>0.97143621535434832</v>
      </c>
      <c r="Q13" s="30">
        <f t="shared" si="1"/>
        <v>2.8563784645651596E-2</v>
      </c>
      <c r="R13" s="4">
        <f t="shared" si="2"/>
        <v>3497.1703752756539</v>
      </c>
      <c r="S13" s="4">
        <f t="shared" si="2"/>
        <v>102.82962472434575</v>
      </c>
    </row>
    <row r="14" spans="2:19" x14ac:dyDescent="0.3">
      <c r="I14">
        <v>5.5</v>
      </c>
      <c r="J14" s="14">
        <f>'Performance evolution'!N14</f>
        <v>0.9</v>
      </c>
      <c r="K14" s="25">
        <f>'Performance evolution'!M14</f>
        <v>0.75491011595671531</v>
      </c>
      <c r="L14" s="15">
        <f t="shared" si="3"/>
        <v>47511.876133878017</v>
      </c>
      <c r="M14" s="15">
        <f t="shared" si="3"/>
        <v>488.12386612197048</v>
      </c>
      <c r="N14" s="31">
        <f t="shared" si="0"/>
        <v>4045.123342896025</v>
      </c>
      <c r="O14" s="31">
        <f t="shared" si="0"/>
        <v>142.80842593995035</v>
      </c>
      <c r="P14" s="30">
        <f t="shared" si="1"/>
        <v>0.9659000113128291</v>
      </c>
      <c r="Q14" s="30">
        <f t="shared" si="1"/>
        <v>3.4099988687170894E-2</v>
      </c>
      <c r="R14" s="4">
        <f t="shared" si="2"/>
        <v>3477.2400407261848</v>
      </c>
      <c r="S14" s="4">
        <f t="shared" si="2"/>
        <v>122.75995927381521</v>
      </c>
    </row>
    <row r="15" spans="2:19" x14ac:dyDescent="0.3">
      <c r="I15">
        <v>6</v>
      </c>
      <c r="J15" s="14">
        <f>'Performance evolution'!N15</f>
        <v>0.9</v>
      </c>
      <c r="K15" s="25">
        <f>'Performance evolution'!M15</f>
        <v>0.78023418652312582</v>
      </c>
      <c r="L15" s="15">
        <f t="shared" si="3"/>
        <v>47425.725464563351</v>
      </c>
      <c r="M15" s="15">
        <f t="shared" si="3"/>
        <v>574.27453543663785</v>
      </c>
      <c r="N15" s="31">
        <f t="shared" si="0"/>
        <v>4041.3752046555037</v>
      </c>
      <c r="O15" s="31">
        <f t="shared" si="0"/>
        <v>174.1888361629608</v>
      </c>
      <c r="P15" s="30">
        <f t="shared" si="1"/>
        <v>0.95867958961687572</v>
      </c>
      <c r="Q15" s="30">
        <f t="shared" si="1"/>
        <v>4.1320410383124319E-2</v>
      </c>
      <c r="R15" s="4">
        <f t="shared" si="2"/>
        <v>3451.2465226207528</v>
      </c>
      <c r="S15" s="4">
        <f t="shared" si="2"/>
        <v>148.75347737924756</v>
      </c>
    </row>
    <row r="16" spans="2:19" x14ac:dyDescent="0.3">
      <c r="I16">
        <v>6.5</v>
      </c>
      <c r="J16" s="14">
        <f>'Performance evolution'!N16</f>
        <v>0.9</v>
      </c>
      <c r="K16" s="25">
        <f>'Performance evolution'!M16</f>
        <v>0.81648113976307224</v>
      </c>
      <c r="L16" s="15">
        <f t="shared" si="3"/>
        <v>47320.042577341846</v>
      </c>
      <c r="M16" s="15">
        <f t="shared" si="3"/>
        <v>679.9574226581376</v>
      </c>
      <c r="N16" s="31">
        <f t="shared" si="0"/>
        <v>4036.7718659212642</v>
      </c>
      <c r="O16" s="31">
        <f t="shared" si="0"/>
        <v>217.384013655232</v>
      </c>
      <c r="P16" s="30">
        <f t="shared" si="1"/>
        <v>0.94890078788629806</v>
      </c>
      <c r="Q16" s="30">
        <f t="shared" si="1"/>
        <v>5.1099212113702032E-2</v>
      </c>
      <c r="R16" s="4">
        <f t="shared" si="2"/>
        <v>3416.0428363906731</v>
      </c>
      <c r="S16" s="4">
        <f t="shared" si="2"/>
        <v>183.95716360932732</v>
      </c>
    </row>
    <row r="17" spans="9:19" x14ac:dyDescent="0.3">
      <c r="I17">
        <v>7</v>
      </c>
      <c r="J17" s="14">
        <f>'Performance evolution'!N17</f>
        <v>0.9</v>
      </c>
      <c r="K17" s="25">
        <f>'Performance evolution'!M17</f>
        <v>0.8663848384624977</v>
      </c>
      <c r="L17" s="15">
        <f t="shared" si="3"/>
        <v>47187.082220431883</v>
      </c>
      <c r="M17" s="15">
        <f t="shared" si="3"/>
        <v>812.91777956810461</v>
      </c>
      <c r="N17" s="31">
        <f t="shared" si="0"/>
        <v>4030.9718673407233</v>
      </c>
      <c r="O17" s="31">
        <f t="shared" si="0"/>
        <v>278.97041101471444</v>
      </c>
      <c r="P17" s="30">
        <f t="shared" si="1"/>
        <v>0.93527281968120424</v>
      </c>
      <c r="Q17" s="30">
        <f t="shared" si="1"/>
        <v>6.4727180318795902E-2</v>
      </c>
      <c r="R17" s="4">
        <f t="shared" si="2"/>
        <v>3366.9821508523351</v>
      </c>
      <c r="S17" s="4">
        <f t="shared" si="2"/>
        <v>233.01784914766526</v>
      </c>
    </row>
    <row r="18" spans="9:19" x14ac:dyDescent="0.3">
      <c r="I18">
        <v>7.5</v>
      </c>
      <c r="J18" s="14">
        <f>'Performance evolution'!N18</f>
        <v>0.9</v>
      </c>
      <c r="K18" s="25">
        <f>'Performance evolution'!M18</f>
        <v>0.9312779170527814</v>
      </c>
      <c r="L18" s="15">
        <f t="shared" si="3"/>
        <v>47015.033204751831</v>
      </c>
      <c r="M18" s="15">
        <f t="shared" si="3"/>
        <v>984.96679524816204</v>
      </c>
      <c r="N18" s="31">
        <f t="shared" si="0"/>
        <v>4023.4526117203245</v>
      </c>
      <c r="O18" s="31">
        <f t="shared" si="0"/>
        <v>368.43272225001891</v>
      </c>
      <c r="P18" s="30">
        <f t="shared" si="1"/>
        <v>0.91611057797883144</v>
      </c>
      <c r="Q18" s="30">
        <f t="shared" si="1"/>
        <v>8.3889422021168544E-2</v>
      </c>
      <c r="R18" s="4">
        <f t="shared" si="2"/>
        <v>3297.998080723793</v>
      </c>
      <c r="S18" s="4">
        <f t="shared" si="2"/>
        <v>302.00191927620676</v>
      </c>
    </row>
    <row r="19" spans="9:19" x14ac:dyDescent="0.3">
      <c r="I19">
        <v>8</v>
      </c>
      <c r="J19" s="14">
        <f>'Performance evolution'!N19</f>
        <v>0.9</v>
      </c>
      <c r="K19" s="25">
        <f>'Performance evolution'!M19</f>
        <v>1.0091281544662325</v>
      </c>
      <c r="L19" s="15">
        <f t="shared" si="3"/>
        <v>46786.903795119237</v>
      </c>
      <c r="M19" s="15">
        <f t="shared" si="3"/>
        <v>1213.0962048807567</v>
      </c>
      <c r="N19" s="31">
        <f t="shared" si="0"/>
        <v>4013.4576857939669</v>
      </c>
      <c r="O19" s="31">
        <f t="shared" si="0"/>
        <v>497.45825700796848</v>
      </c>
      <c r="P19" s="30">
        <f t="shared" si="1"/>
        <v>0.88972123105025658</v>
      </c>
      <c r="Q19" s="30">
        <f t="shared" si="1"/>
        <v>0.11027876894974338</v>
      </c>
      <c r="R19" s="4">
        <f t="shared" si="2"/>
        <v>3202.9964317809236</v>
      </c>
      <c r="S19" s="4">
        <f t="shared" si="2"/>
        <v>397.00356821907616</v>
      </c>
    </row>
    <row r="20" spans="9:19" x14ac:dyDescent="0.3">
      <c r="I20">
        <v>8.5</v>
      </c>
      <c r="J20" s="14">
        <f>'Performance evolution'!N20</f>
        <v>0.9</v>
      </c>
      <c r="K20" s="25">
        <f>'Performance evolution'!M20</f>
        <v>1.0927418442311179</v>
      </c>
      <c r="L20" s="15">
        <f t="shared" si="3"/>
        <v>46480.882442266215</v>
      </c>
      <c r="M20" s="15">
        <f t="shared" si="3"/>
        <v>1519.117557733776</v>
      </c>
      <c r="N20" s="31">
        <f t="shared" si="0"/>
        <v>4000.0055089717966</v>
      </c>
      <c r="O20" s="31">
        <f t="shared" si="0"/>
        <v>676.12047079487797</v>
      </c>
      <c r="P20" s="30">
        <f t="shared" si="1"/>
        <v>0.85541012502220604</v>
      </c>
      <c r="Q20" s="30">
        <f t="shared" si="1"/>
        <v>0.14458987497779402</v>
      </c>
      <c r="R20" s="4">
        <f t="shared" si="2"/>
        <v>3079.4764500799415</v>
      </c>
      <c r="S20" s="4">
        <f t="shared" si="2"/>
        <v>520.52354992005849</v>
      </c>
    </row>
    <row r="21" spans="9:19" x14ac:dyDescent="0.3">
      <c r="I21">
        <v>9</v>
      </c>
      <c r="J21" s="14">
        <f>'Performance evolution'!N21</f>
        <v>0.9</v>
      </c>
      <c r="K21" s="25">
        <f>'Performance evolution'!M21</f>
        <v>1.1704115563641841</v>
      </c>
      <c r="L21" s="15">
        <f t="shared" ref="L21:M30" si="4">L20-($F$2*$F$3*$F$4*($F$5/2))*L20/SUM($L20:$M20)+R20</f>
        <v>46074.292709176189</v>
      </c>
      <c r="M21" s="15">
        <f t="shared" si="4"/>
        <v>1925.7072908238013</v>
      </c>
      <c r="N21" s="31">
        <f t="shared" si="0"/>
        <v>3982.0526381489854</v>
      </c>
      <c r="O21" s="31">
        <f t="shared" si="0"/>
        <v>905.36194671561543</v>
      </c>
      <c r="P21" s="30">
        <f t="shared" si="1"/>
        <v>0.81475646663588763</v>
      </c>
      <c r="Q21" s="30">
        <f t="shared" si="1"/>
        <v>0.18524353336411245</v>
      </c>
      <c r="R21" s="4">
        <f t="shared" si="2"/>
        <v>2933.1232798891956</v>
      </c>
      <c r="S21" s="4">
        <f t="shared" si="2"/>
        <v>666.87672011080485</v>
      </c>
    </row>
    <row r="22" spans="9:19" x14ac:dyDescent="0.3">
      <c r="I22">
        <v>9.5</v>
      </c>
      <c r="J22" s="14">
        <f>'Performance evolution'!N22</f>
        <v>0.9</v>
      </c>
      <c r="K22" s="25">
        <f>'Performance evolution'!M22</f>
        <v>1.2307889091354312</v>
      </c>
      <c r="L22" s="15">
        <f t="shared" si="4"/>
        <v>45551.84403587717</v>
      </c>
      <c r="M22" s="15">
        <f t="shared" si="4"/>
        <v>2448.1559641228209</v>
      </c>
      <c r="N22" s="31">
        <f t="shared" si="0"/>
        <v>3958.8484116475997</v>
      </c>
      <c r="O22" s="31">
        <f t="shared" si="0"/>
        <v>1171.0954247160823</v>
      </c>
      <c r="P22" s="30">
        <f t="shared" si="1"/>
        <v>0.77171379218330716</v>
      </c>
      <c r="Q22" s="30">
        <f t="shared" si="1"/>
        <v>0.2282862078166929</v>
      </c>
      <c r="R22" s="4">
        <f t="shared" si="2"/>
        <v>2778.1696518599056</v>
      </c>
      <c r="S22" s="4">
        <f t="shared" si="2"/>
        <v>821.83034814009443</v>
      </c>
    </row>
    <row r="23" spans="9:19" x14ac:dyDescent="0.3">
      <c r="I23">
        <v>10</v>
      </c>
      <c r="J23" s="14">
        <f>'Performance evolution'!N23</f>
        <v>0.9</v>
      </c>
      <c r="K23" s="25">
        <f>'Performance evolution'!M23</f>
        <v>1.2691154816061527</v>
      </c>
      <c r="L23" s="15">
        <f t="shared" si="4"/>
        <v>44913.625385046289</v>
      </c>
      <c r="M23" s="15">
        <f t="shared" si="4"/>
        <v>3086.3746149537037</v>
      </c>
      <c r="N23" s="31">
        <f t="shared" si="0"/>
        <v>3930.2917280745528</v>
      </c>
      <c r="O23" s="31">
        <f t="shared" si="0"/>
        <v>1449.153525890925</v>
      </c>
      <c r="P23" s="30">
        <f t="shared" si="1"/>
        <v>0.7306128313467497</v>
      </c>
      <c r="Q23" s="30">
        <f t="shared" si="1"/>
        <v>0.2693871686532503</v>
      </c>
      <c r="R23" s="4">
        <f t="shared" si="2"/>
        <v>2630.206192848299</v>
      </c>
      <c r="S23" s="4">
        <f t="shared" si="2"/>
        <v>969.79380715170112</v>
      </c>
    </row>
    <row r="24" spans="9:19" x14ac:dyDescent="0.3">
      <c r="I24">
        <v>10.5</v>
      </c>
      <c r="J24" s="14">
        <f>'Performance evolution'!N24</f>
        <v>0.9</v>
      </c>
      <c r="K24" s="25">
        <f>'Performance evolution'!M24</f>
        <v>1.2886994883642375</v>
      </c>
      <c r="L24" s="15">
        <f t="shared" si="4"/>
        <v>44175.30967401612</v>
      </c>
      <c r="M24" s="15">
        <f t="shared" si="4"/>
        <v>3824.6903259838768</v>
      </c>
      <c r="N24" s="31">
        <f t="shared" si="0"/>
        <v>3896.9611209825289</v>
      </c>
      <c r="O24" s="31">
        <f t="shared" si="0"/>
        <v>1719.2779842837488</v>
      </c>
      <c r="P24" s="30">
        <f t="shared" si="1"/>
        <v>0.69387379132921834</v>
      </c>
      <c r="Q24" s="30">
        <f t="shared" si="1"/>
        <v>0.30612620867078166</v>
      </c>
      <c r="R24" s="4">
        <f t="shared" si="2"/>
        <v>2497.9456487851862</v>
      </c>
      <c r="S24" s="4">
        <f t="shared" si="2"/>
        <v>1102.054351214814</v>
      </c>
    </row>
    <row r="25" spans="9:19" x14ac:dyDescent="0.3">
      <c r="I25">
        <v>11</v>
      </c>
      <c r="J25" s="14">
        <f>'Performance evolution'!N25</f>
        <v>0.9</v>
      </c>
      <c r="K25" s="25">
        <f>'Performance evolution'!M25</f>
        <v>1.2966780936833935</v>
      </c>
      <c r="L25" s="15">
        <f t="shared" si="4"/>
        <v>43360.107097250097</v>
      </c>
      <c r="M25" s="15">
        <f t="shared" si="4"/>
        <v>4639.8929027498998</v>
      </c>
      <c r="N25" s="31">
        <f t="shared" si="0"/>
        <v>3859.7824964248971</v>
      </c>
      <c r="O25" s="31">
        <f t="shared" si="0"/>
        <v>1973.3502280873176</v>
      </c>
      <c r="P25" s="30">
        <f t="shared" si="1"/>
        <v>0.66169975529704139</v>
      </c>
      <c r="Q25" s="30">
        <f t="shared" si="1"/>
        <v>0.33830024470295855</v>
      </c>
      <c r="R25" s="4">
        <f t="shared" si="2"/>
        <v>2382.1191190693489</v>
      </c>
      <c r="S25" s="4">
        <f t="shared" si="2"/>
        <v>1217.8808809306508</v>
      </c>
    </row>
    <row r="26" spans="9:19" x14ac:dyDescent="0.3">
      <c r="I26">
        <v>11.5</v>
      </c>
      <c r="J26" s="14">
        <f>'Performance evolution'!N26</f>
        <v>0.9</v>
      </c>
      <c r="K26" s="25">
        <f>'Performance evolution'!M26</f>
        <v>1.2992363112763423</v>
      </c>
      <c r="L26" s="15">
        <f t="shared" si="4"/>
        <v>42490.218184025689</v>
      </c>
      <c r="M26" s="15">
        <f t="shared" si="4"/>
        <v>5509.7818159743083</v>
      </c>
      <c r="N26" s="31">
        <f t="shared" si="0"/>
        <v>3819.6610630983696</v>
      </c>
      <c r="O26" s="31">
        <f t="shared" si="0"/>
        <v>2212.0149772176333</v>
      </c>
      <c r="P26" s="30">
        <f t="shared" si="1"/>
        <v>0.63326694563295138</v>
      </c>
      <c r="Q26" s="30">
        <f t="shared" si="1"/>
        <v>0.36673305436704867</v>
      </c>
      <c r="R26" s="4">
        <f t="shared" si="2"/>
        <v>2279.761004278625</v>
      </c>
      <c r="S26" s="4">
        <f t="shared" si="2"/>
        <v>1320.2389957213752</v>
      </c>
    </row>
    <row r="27" spans="9:19" x14ac:dyDescent="0.3">
      <c r="I27">
        <v>12</v>
      </c>
      <c r="J27" s="14">
        <f>'Performance evolution'!N27</f>
        <v>0.9</v>
      </c>
      <c r="K27" s="25">
        <f>'Performance evolution'!M27</f>
        <v>1.2998676439925723</v>
      </c>
      <c r="L27" s="15">
        <f t="shared" si="4"/>
        <v>41583.212824502385</v>
      </c>
      <c r="M27" s="15">
        <f t="shared" si="4"/>
        <v>6416.7871754976104</v>
      </c>
      <c r="N27" s="31">
        <f t="shared" si="0"/>
        <v>3777.3190996905032</v>
      </c>
      <c r="O27" s="31">
        <f t="shared" si="0"/>
        <v>2437.9996255995816</v>
      </c>
      <c r="P27" s="30">
        <f t="shared" si="1"/>
        <v>0.60774342662760328</v>
      </c>
      <c r="Q27" s="30">
        <f t="shared" si="1"/>
        <v>0.39225657337239678</v>
      </c>
      <c r="R27" s="4">
        <f t="shared" si="2"/>
        <v>2187.8763358593719</v>
      </c>
      <c r="S27" s="4">
        <f t="shared" si="2"/>
        <v>1412.1236641406283</v>
      </c>
    </row>
    <row r="28" spans="9:19" x14ac:dyDescent="0.3">
      <c r="I28">
        <v>12.5</v>
      </c>
      <c r="J28" s="14">
        <f>'Performance evolution'!N28</f>
        <v>0.9</v>
      </c>
      <c r="K28" s="25">
        <f>'Performance evolution'!M28</f>
        <v>1.2999835350969724</v>
      </c>
      <c r="L28" s="15">
        <f t="shared" si="4"/>
        <v>40652.34819852408</v>
      </c>
      <c r="M28" s="15">
        <f t="shared" si="4"/>
        <v>7347.6518014759185</v>
      </c>
      <c r="N28" s="31">
        <f t="shared" si="0"/>
        <v>3733.3055993720368</v>
      </c>
      <c r="O28" s="31">
        <f t="shared" si="0"/>
        <v>2652.9331855053542</v>
      </c>
      <c r="P28" s="30">
        <f t="shared" si="1"/>
        <v>0.58458597073014273</v>
      </c>
      <c r="Q28" s="30">
        <f t="shared" si="1"/>
        <v>0.41541402926985732</v>
      </c>
      <c r="R28" s="4">
        <f t="shared" si="2"/>
        <v>2104.5094946285139</v>
      </c>
      <c r="S28" s="4">
        <f t="shared" si="2"/>
        <v>1495.4905053714863</v>
      </c>
    </row>
    <row r="29" spans="9:19" x14ac:dyDescent="0.3">
      <c r="I29">
        <v>13</v>
      </c>
      <c r="J29" s="14">
        <f>'Performance evolution'!N29</f>
        <v>0.9</v>
      </c>
      <c r="K29" s="25">
        <f>'Performance evolution'!M29</f>
        <v>1.2999986224740572</v>
      </c>
      <c r="L29" s="15">
        <f t="shared" si="4"/>
        <v>39707.931578263291</v>
      </c>
      <c r="M29" s="15">
        <f t="shared" si="4"/>
        <v>8292.0684217367107</v>
      </c>
      <c r="N29" s="31">
        <f t="shared" si="0"/>
        <v>3688.0540051582916</v>
      </c>
      <c r="O29" s="31">
        <f t="shared" si="0"/>
        <v>2857.3364499267736</v>
      </c>
      <c r="P29" s="30">
        <f t="shared" si="1"/>
        <v>0.5634582123810612</v>
      </c>
      <c r="Q29" s="30">
        <f t="shared" si="1"/>
        <v>0.43654178761893875</v>
      </c>
      <c r="R29" s="4">
        <f t="shared" si="2"/>
        <v>2028.4495645718202</v>
      </c>
      <c r="S29" s="4">
        <f t="shared" si="2"/>
        <v>1571.5504354281795</v>
      </c>
    </row>
    <row r="30" spans="9:19" x14ac:dyDescent="0.3">
      <c r="I30">
        <v>13.5</v>
      </c>
      <c r="J30" s="14">
        <f>'Performance evolution'!N30</f>
        <v>0.9</v>
      </c>
      <c r="K30" s="25">
        <f>'Performance evolution'!M30</f>
        <v>1.2999999289600905</v>
      </c>
      <c r="L30" s="15">
        <f t="shared" si="4"/>
        <v>38758.286274465361</v>
      </c>
      <c r="M30" s="15">
        <f t="shared" si="4"/>
        <v>9241.713725534637</v>
      </c>
      <c r="N30" s="31">
        <f t="shared" si="0"/>
        <v>3641.9234318056206</v>
      </c>
      <c r="O30" s="31">
        <f t="shared" si="0"/>
        <v>3051.3674017337803</v>
      </c>
      <c r="P30" s="30">
        <f t="shared" si="1"/>
        <v>0.54411552140485397</v>
      </c>
      <c r="Q30" s="30">
        <f t="shared" si="1"/>
        <v>0.45588447859514608</v>
      </c>
      <c r="R30" s="4">
        <f t="shared" si="2"/>
        <v>1958.8158770574744</v>
      </c>
      <c r="S30" s="4">
        <f t="shared" si="2"/>
        <v>1641.1841229425258</v>
      </c>
    </row>
    <row r="31" spans="9:19" x14ac:dyDescent="0.3">
      <c r="I31">
        <v>14</v>
      </c>
      <c r="J31" s="14">
        <f>'Performance evolution'!N31</f>
        <v>0.9</v>
      </c>
      <c r="K31" s="25">
        <f>'Performance evolution'!M31</f>
        <v>1.2999999979953283</v>
      </c>
      <c r="L31" s="15">
        <f>L30-($F$2*$F$3*$F$4*($F$5/2))*L30/SUM($L30:$M30)+R30</f>
        <v>37810.23068093793</v>
      </c>
      <c r="M31" s="15">
        <f>M30-($F$2*$F$3*$F$4*($F$5/2))*M30/SUM($L30:$M30)+S30</f>
        <v>10189.769319062065</v>
      </c>
      <c r="N31" s="31">
        <f t="shared" si="0"/>
        <v>3595.2182154658681</v>
      </c>
      <c r="O31" s="31">
        <f t="shared" si="0"/>
        <v>3235.2218303614786</v>
      </c>
      <c r="P31" s="30">
        <f t="shared" si="1"/>
        <v>0.52635235670682068</v>
      </c>
      <c r="Q31" s="30">
        <f t="shared" si="1"/>
        <v>0.47364764329317932</v>
      </c>
      <c r="R31" s="4">
        <f t="shared" si="2"/>
        <v>1894.8684841445545</v>
      </c>
      <c r="S31" s="4">
        <f t="shared" si="2"/>
        <v>1705.1315158554455</v>
      </c>
    </row>
    <row r="32" spans="9:19" x14ac:dyDescent="0.3">
      <c r="I32">
        <v>14.5</v>
      </c>
      <c r="J32" s="14">
        <f>'Performance evolution'!N32</f>
        <v>0.9</v>
      </c>
      <c r="K32" s="25">
        <f>'Performance evolution'!M32</f>
        <v>1.2999999999737946</v>
      </c>
      <c r="L32" s="15">
        <f t="shared" ref="L32:M42" si="5">L31-($F$2*$F$3*$F$4*($F$5/2))*L31/SUM($L31:$M31)+R31</f>
        <v>36869.331864012143</v>
      </c>
      <c r="M32" s="15">
        <f t="shared" si="5"/>
        <v>11130.668135987857</v>
      </c>
      <c r="N32" s="31">
        <f t="shared" si="0"/>
        <v>3548.1972308204522</v>
      </c>
      <c r="O32" s="31">
        <f t="shared" si="0"/>
        <v>3409.2098092033484</v>
      </c>
      <c r="P32" s="30">
        <f t="shared" si="1"/>
        <v>0.50998844977859947</v>
      </c>
      <c r="Q32" s="30">
        <f t="shared" si="1"/>
        <v>0.49001155022140058</v>
      </c>
      <c r="R32" s="4">
        <f t="shared" si="2"/>
        <v>1835.9584192029581</v>
      </c>
      <c r="S32" s="4">
        <f t="shared" si="2"/>
        <v>1764.0415807970421</v>
      </c>
    </row>
    <row r="33" spans="9:19" x14ac:dyDescent="0.3">
      <c r="I33">
        <v>15</v>
      </c>
      <c r="J33" s="14">
        <f>'Performance evolution'!N33</f>
        <v>0.9</v>
      </c>
      <c r="K33" s="25">
        <f>'Performance evolution'!M33</f>
        <v>1.299999999999875</v>
      </c>
      <c r="L33" s="15">
        <f t="shared" si="5"/>
        <v>35940.09039341419</v>
      </c>
      <c r="M33" s="15">
        <f t="shared" si="5"/>
        <v>12059.90960658581</v>
      </c>
      <c r="N33" s="31">
        <f t="shared" si="0"/>
        <v>3501.0801670005626</v>
      </c>
      <c r="O33" s="31">
        <f t="shared" si="0"/>
        <v>3573.7266975155594</v>
      </c>
      <c r="P33" s="30">
        <f t="shared" si="1"/>
        <v>0.49486582942077489</v>
      </c>
      <c r="Q33" s="30">
        <f t="shared" si="1"/>
        <v>0.50513417057922505</v>
      </c>
      <c r="R33" s="4">
        <f t="shared" si="2"/>
        <v>1781.5169859147895</v>
      </c>
      <c r="S33" s="4">
        <f t="shared" si="2"/>
        <v>1818.4830140852102</v>
      </c>
    </row>
    <row r="34" spans="9:19" x14ac:dyDescent="0.3">
      <c r="I34">
        <v>15.5</v>
      </c>
      <c r="J34" s="14">
        <f>'Performance evolution'!N34</f>
        <v>0.9</v>
      </c>
      <c r="K34" s="25">
        <f>'Performance evolution'!M34</f>
        <v>1.2999999999999998</v>
      </c>
      <c r="L34" s="15">
        <f t="shared" si="5"/>
        <v>35026.100599822908</v>
      </c>
      <c r="M34" s="15">
        <f t="shared" si="5"/>
        <v>12973.899400177084</v>
      </c>
      <c r="N34" s="31">
        <f t="shared" si="0"/>
        <v>3454.0528829586701</v>
      </c>
      <c r="O34" s="31">
        <f t="shared" si="0"/>
        <v>3729.2161711798667</v>
      </c>
      <c r="P34" s="30">
        <f t="shared" si="1"/>
        <v>0.48084693151910657</v>
      </c>
      <c r="Q34" s="30">
        <f t="shared" si="1"/>
        <v>0.51915306848089349</v>
      </c>
      <c r="R34" s="4">
        <f t="shared" si="2"/>
        <v>1731.0489534687836</v>
      </c>
      <c r="S34" s="4">
        <f t="shared" si="2"/>
        <v>1868.9510465312167</v>
      </c>
    </row>
    <row r="35" spans="9:19" x14ac:dyDescent="0.3">
      <c r="I35">
        <v>16</v>
      </c>
      <c r="J35" s="14">
        <f>'Performance evolution'!N35</f>
        <v>0.9</v>
      </c>
      <c r="K35" s="25">
        <f>'Performance evolution'!M35</f>
        <v>1.3</v>
      </c>
      <c r="L35" s="15">
        <f t="shared" si="5"/>
        <v>34130.19200830497</v>
      </c>
      <c r="M35" s="15">
        <f t="shared" si="5"/>
        <v>13869.807991695019</v>
      </c>
      <c r="N35" s="31">
        <f t="shared" si="0"/>
        <v>3407.2721459283816</v>
      </c>
      <c r="O35" s="31">
        <f t="shared" si="0"/>
        <v>3876.1434863460681</v>
      </c>
      <c r="P35" s="30">
        <f t="shared" si="1"/>
        <v>0.46781239983476902</v>
      </c>
      <c r="Q35" s="30">
        <f t="shared" si="1"/>
        <v>0.53218760016523103</v>
      </c>
      <c r="R35" s="4">
        <f t="shared" si="2"/>
        <v>1684.1246394051684</v>
      </c>
      <c r="S35" s="4">
        <f t="shared" si="2"/>
        <v>1915.8753605948318</v>
      </c>
    </row>
    <row r="36" spans="9:19" x14ac:dyDescent="0.3">
      <c r="I36">
        <v>16.5</v>
      </c>
      <c r="J36" s="14">
        <f>'Performance evolution'!N36</f>
        <v>0.9</v>
      </c>
      <c r="K36" s="25">
        <f>'Performance evolution'!M36</f>
        <v>1.3</v>
      </c>
      <c r="L36" s="15">
        <f t="shared" si="5"/>
        <v>33254.552247087267</v>
      </c>
      <c r="M36" s="15">
        <f t="shared" si="5"/>
        <v>14745.447752912723</v>
      </c>
      <c r="N36" s="31">
        <f t="shared" si="0"/>
        <v>3360.8697674468385</v>
      </c>
      <c r="O36" s="31">
        <f t="shared" si="0"/>
        <v>4014.9777757696725</v>
      </c>
      <c r="P36" s="30">
        <f t="shared" si="1"/>
        <v>0.45565879009223764</v>
      </c>
      <c r="Q36" s="30">
        <f t="shared" si="1"/>
        <v>0.54434120990776247</v>
      </c>
      <c r="R36" s="4">
        <f t="shared" si="2"/>
        <v>1640.3716443320554</v>
      </c>
      <c r="S36" s="4">
        <f t="shared" si="2"/>
        <v>1959.6283556679448</v>
      </c>
    </row>
    <row r="37" spans="9:19" x14ac:dyDescent="0.3">
      <c r="I37">
        <v>17</v>
      </c>
      <c r="J37" s="14">
        <f>'Performance evolution'!N37</f>
        <v>0.9</v>
      </c>
      <c r="K37" s="25">
        <f>'Performance evolution'!M37</f>
        <v>1.3</v>
      </c>
      <c r="L37" s="15">
        <f t="shared" si="5"/>
        <v>32400.832472887778</v>
      </c>
      <c r="M37" s="15">
        <f t="shared" si="5"/>
        <v>15599.167527112213</v>
      </c>
      <c r="N37" s="31">
        <f t="shared" si="0"/>
        <v>3314.9561684721307</v>
      </c>
      <c r="O37" s="31">
        <f t="shared" si="0"/>
        <v>4146.1806308060695</v>
      </c>
      <c r="P37" s="30">
        <f t="shared" si="1"/>
        <v>0.44429639311704133</v>
      </c>
      <c r="Q37" s="30">
        <f t="shared" si="1"/>
        <v>0.55570360688295872</v>
      </c>
      <c r="R37" s="4">
        <f t="shared" si="2"/>
        <v>1599.4670152213489</v>
      </c>
      <c r="S37" s="4">
        <f t="shared" si="2"/>
        <v>2000.5329847786513</v>
      </c>
    </row>
    <row r="38" spans="9:19" x14ac:dyDescent="0.3">
      <c r="I38">
        <v>17.5</v>
      </c>
      <c r="J38" s="14">
        <f>'Performance evolution'!N38</f>
        <v>0.9</v>
      </c>
      <c r="K38" s="25">
        <f>'Performance evolution'!M38</f>
        <v>1.3</v>
      </c>
      <c r="L38" s="15">
        <f t="shared" si="5"/>
        <v>31570.23705264254</v>
      </c>
      <c r="M38" s="15">
        <f t="shared" si="5"/>
        <v>16429.762947357449</v>
      </c>
      <c r="N38" s="31">
        <f t="shared" si="0"/>
        <v>3269.6234304472609</v>
      </c>
      <c r="O38" s="31">
        <f t="shared" si="0"/>
        <v>4270.198950926615</v>
      </c>
      <c r="P38" s="30">
        <f t="shared" si="1"/>
        <v>0.43364727510351292</v>
      </c>
      <c r="Q38" s="30">
        <f t="shared" si="1"/>
        <v>0.56635272489648714</v>
      </c>
      <c r="R38" s="4">
        <f t="shared" si="2"/>
        <v>1561.1301903726464</v>
      </c>
      <c r="S38" s="4">
        <f t="shared" si="2"/>
        <v>2038.8698096273538</v>
      </c>
    </row>
    <row r="39" spans="9:19" x14ac:dyDescent="0.3">
      <c r="I39">
        <v>18</v>
      </c>
      <c r="J39" s="14">
        <f>'Performance evolution'!N39</f>
        <v>0.9</v>
      </c>
      <c r="K39" s="25">
        <f>'Performance evolution'!M39</f>
        <v>1.3</v>
      </c>
      <c r="L39" s="15">
        <f t="shared" si="5"/>
        <v>30763.599464066992</v>
      </c>
      <c r="M39" s="15">
        <f t="shared" si="5"/>
        <v>17236.400535932993</v>
      </c>
      <c r="N39" s="31">
        <f t="shared" si="0"/>
        <v>3224.9478974609365</v>
      </c>
      <c r="O39" s="31">
        <f t="shared" si="0"/>
        <v>4387.4606784866128</v>
      </c>
      <c r="P39" s="30">
        <f t="shared" si="1"/>
        <v>0.42364356370079798</v>
      </c>
      <c r="Q39" s="30">
        <f t="shared" si="1"/>
        <v>0.57635643629920197</v>
      </c>
      <c r="R39" s="4">
        <f t="shared" si="2"/>
        <v>1525.1168293228727</v>
      </c>
      <c r="S39" s="4">
        <f t="shared" si="2"/>
        <v>2074.8831706771271</v>
      </c>
    </row>
    <row r="40" spans="9:19" x14ac:dyDescent="0.3">
      <c r="I40">
        <v>18.5</v>
      </c>
      <c r="J40" s="14">
        <f>'Performance evolution'!N40</f>
        <v>0.9</v>
      </c>
      <c r="K40" s="25">
        <f>'Performance evolution'!M40</f>
        <v>1.3</v>
      </c>
      <c r="L40" s="15">
        <f t="shared" si="5"/>
        <v>29981.446333584841</v>
      </c>
      <c r="M40" s="15">
        <f t="shared" si="5"/>
        <v>18018.553666415144</v>
      </c>
      <c r="N40" s="31">
        <f t="shared" si="0"/>
        <v>3180.9923932039833</v>
      </c>
      <c r="O40" s="31">
        <f t="shared" si="0"/>
        <v>4498.372475544882</v>
      </c>
      <c r="P40" s="30">
        <f t="shared" si="1"/>
        <v>0.41422597409702655</v>
      </c>
      <c r="Q40" s="30">
        <f t="shared" si="1"/>
        <v>0.58577402590297345</v>
      </c>
      <c r="R40" s="4">
        <f t="shared" si="2"/>
        <v>1491.2135067492957</v>
      </c>
      <c r="S40" s="4">
        <f t="shared" si="2"/>
        <v>2108.7864932507046</v>
      </c>
    </row>
    <row r="41" spans="9:19" x14ac:dyDescent="0.3">
      <c r="I41">
        <v>19</v>
      </c>
      <c r="J41" s="14">
        <f>'Performance evolution'!N41</f>
        <v>0.9</v>
      </c>
      <c r="K41" s="25">
        <f>'Performance evolution'!M41</f>
        <v>1.3</v>
      </c>
      <c r="L41" s="15">
        <f t="shared" si="5"/>
        <v>29224.051365315274</v>
      </c>
      <c r="M41" s="15">
        <f t="shared" si="5"/>
        <v>18775.948634684712</v>
      </c>
      <c r="N41" s="31">
        <f t="shared" si="0"/>
        <v>3137.8081106356894</v>
      </c>
      <c r="O41" s="31">
        <f t="shared" si="0"/>
        <v>4603.3186986725614</v>
      </c>
      <c r="P41" s="30">
        <f t="shared" si="1"/>
        <v>0.40534255385955686</v>
      </c>
      <c r="Q41" s="30">
        <f t="shared" si="1"/>
        <v>0.59465744614044314</v>
      </c>
      <c r="R41" s="4">
        <f t="shared" si="2"/>
        <v>1459.2331938944046</v>
      </c>
      <c r="S41" s="4">
        <f t="shared" si="2"/>
        <v>2140.7668061055952</v>
      </c>
    </row>
    <row r="42" spans="9:19" x14ac:dyDescent="0.3">
      <c r="I42">
        <v>19.5</v>
      </c>
      <c r="J42" s="14">
        <f>'Performance evolution'!N42</f>
        <v>0.9</v>
      </c>
      <c r="K42" s="25">
        <f>'Performance evolution'!M42</f>
        <v>1.3</v>
      </c>
      <c r="L42" s="15">
        <f t="shared" si="5"/>
        <v>28491.480706811031</v>
      </c>
      <c r="M42" s="15">
        <f t="shared" si="5"/>
        <v>19508.519293188954</v>
      </c>
      <c r="N42" s="31">
        <f t="shared" si="0"/>
        <v>3095.4362250164941</v>
      </c>
      <c r="O42" s="31">
        <f t="shared" si="0"/>
        <v>4702.6612314906233</v>
      </c>
      <c r="P42" s="30">
        <f t="shared" si="1"/>
        <v>0.39694761988817018</v>
      </c>
      <c r="Q42" s="30">
        <f t="shared" si="1"/>
        <v>0.60305238011182982</v>
      </c>
      <c r="R42" s="4">
        <f t="shared" si="2"/>
        <v>1429.0114315974126</v>
      </c>
      <c r="S42" s="4">
        <f t="shared" si="2"/>
        <v>2170.9885684025871</v>
      </c>
    </row>
    <row r="43" spans="9:19" x14ac:dyDescent="0.3">
      <c r="I43" s="8">
        <v>20</v>
      </c>
      <c r="J43" s="22">
        <f>'Performance evolution'!N43</f>
        <v>0.9</v>
      </c>
      <c r="K43" s="26">
        <f>'Performance evolution'!M43</f>
        <v>1.3</v>
      </c>
      <c r="L43" s="23">
        <f>L42-($F$2*$F$3*$F$4*($F$5/2))*L42/SUM($L42:$M42)+R42</f>
        <v>27783.631085397617</v>
      </c>
      <c r="M43" s="23">
        <f>M42-($F$2*$F$3*$F$4*($F$5/2))*M42/SUM($L42:$M42)+S42</f>
        <v>20216.368914602368</v>
      </c>
      <c r="N43" s="32">
        <f t="shared" si="0"/>
        <v>3053.909273645952</v>
      </c>
      <c r="O43" s="32">
        <f t="shared" si="0"/>
        <v>4796.7398737922194</v>
      </c>
      <c r="P43" s="33">
        <f t="shared" si="1"/>
        <v>0.38900086047565963</v>
      </c>
      <c r="Q43" s="33">
        <f t="shared" si="1"/>
        <v>0.61099913952434048</v>
      </c>
      <c r="R43" s="24">
        <f t="shared" si="2"/>
        <v>1400.4030977123746</v>
      </c>
      <c r="S43" s="24">
        <f t="shared" si="2"/>
        <v>2199.5969022876257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6D5E0-F5C2-4D19-8651-E217201CAEF6}">
  <dimension ref="A2:AF43"/>
  <sheetViews>
    <sheetView tabSelected="1" topLeftCell="G1" zoomScale="80" zoomScaleNormal="80" workbookViewId="0">
      <selection activeCell="AA26" sqref="AA26"/>
    </sheetView>
  </sheetViews>
  <sheetFormatPr defaultRowHeight="14.4" x14ac:dyDescent="0.3"/>
  <sheetData>
    <row r="2" spans="1:32" x14ac:dyDescent="0.3">
      <c r="K2" s="7" t="s">
        <v>1</v>
      </c>
      <c r="L2" s="8" t="s">
        <v>13</v>
      </c>
      <c r="M2" s="8" t="s">
        <v>14</v>
      </c>
      <c r="N2" s="8" t="s">
        <v>15</v>
      </c>
      <c r="O2" s="9" t="s">
        <v>52</v>
      </c>
      <c r="P2" s="8" t="s">
        <v>56</v>
      </c>
      <c r="T2" s="7" t="s">
        <v>1</v>
      </c>
      <c r="U2" s="8" t="s">
        <v>13</v>
      </c>
      <c r="V2" s="8" t="s">
        <v>14</v>
      </c>
      <c r="W2" s="8" t="s">
        <v>15</v>
      </c>
      <c r="X2" s="9" t="s">
        <v>16</v>
      </c>
      <c r="AC2" s="7" t="s">
        <v>1</v>
      </c>
      <c r="AD2" s="8" t="s">
        <v>13</v>
      </c>
      <c r="AE2" s="8" t="s">
        <v>14</v>
      </c>
      <c r="AF2" s="8" t="s">
        <v>15</v>
      </c>
    </row>
    <row r="3" spans="1:32" x14ac:dyDescent="0.3">
      <c r="B3" s="18"/>
      <c r="C3" s="18"/>
      <c r="D3" s="18"/>
      <c r="E3" s="18"/>
      <c r="F3" s="18"/>
      <c r="K3" s="10">
        <v>0</v>
      </c>
      <c r="L3" s="4">
        <f>'High-end market'!H3</f>
        <v>526.5</v>
      </c>
      <c r="M3" s="4">
        <f>'Medium-end market'!H3</f>
        <v>697.5</v>
      </c>
      <c r="N3" s="4">
        <f>'Low-end market'!H3</f>
        <v>799</v>
      </c>
      <c r="O3" s="11">
        <f t="shared" ref="O3:O43" si="0">SUM(L3:N3)</f>
        <v>2023</v>
      </c>
      <c r="P3" s="4">
        <f>1000000-O3</f>
        <v>997977</v>
      </c>
      <c r="T3" s="10">
        <v>0</v>
      </c>
      <c r="U3" s="4">
        <f>'High-end market'!R3</f>
        <v>598.34008654601189</v>
      </c>
      <c r="V3" s="4">
        <f>'Medium-end market'!R3</f>
        <v>721.98142019803072</v>
      </c>
      <c r="W3" s="4">
        <f>'Low-end market'!R3</f>
        <v>933.21393049026278</v>
      </c>
      <c r="X3" s="11">
        <f t="shared" ref="X3:X43" si="1">SUM(U3:W3)</f>
        <v>2253.5354372343054</v>
      </c>
      <c r="AC3" s="10">
        <v>0</v>
      </c>
      <c r="AD3" s="12">
        <f t="shared" ref="AD3:AD43" si="2">L3/(1000000*A$11)</f>
        <v>2E-3</v>
      </c>
      <c r="AE3" s="12">
        <f t="shared" ref="AE3:AE43" si="3">M3/(1000000*A$12)</f>
        <v>2E-3</v>
      </c>
      <c r="AF3" s="12">
        <f t="shared" ref="AF3:AF43" si="4">N3/(1000000*A$13)</f>
        <v>2.0592783505154638E-3</v>
      </c>
    </row>
    <row r="4" spans="1:32" x14ac:dyDescent="0.3">
      <c r="A4" s="18"/>
      <c r="C4" s="18" t="s">
        <v>30</v>
      </c>
      <c r="D4" s="18" t="s">
        <v>31</v>
      </c>
      <c r="E4" s="18" t="s">
        <v>32</v>
      </c>
      <c r="F4" s="18" t="s">
        <v>33</v>
      </c>
      <c r="G4" s="18" t="s">
        <v>34</v>
      </c>
      <c r="I4" s="20"/>
      <c r="K4" s="10">
        <v>0.5</v>
      </c>
      <c r="L4" s="4">
        <f>'High-end market'!H4</f>
        <v>1050.565086546012</v>
      </c>
      <c r="M4" s="4">
        <f>'Medium-end market'!H4</f>
        <v>1322.9639201980308</v>
      </c>
      <c r="N4" s="4">
        <f>'Low-end market'!H4</f>
        <v>1615.138930490263</v>
      </c>
      <c r="O4" s="11">
        <f t="shared" si="0"/>
        <v>3988.667937234306</v>
      </c>
      <c r="P4" s="4">
        <f t="shared" ref="P4:P43" si="5">1000000-O4</f>
        <v>996011.33206276572</v>
      </c>
      <c r="T4" s="10">
        <v>0.5</v>
      </c>
      <c r="U4" s="4">
        <f>'High-end market'!R4</f>
        <v>1146.6057795836473</v>
      </c>
      <c r="V4" s="4">
        <f>'Medium-end market'!R4</f>
        <v>1255.7783598032781</v>
      </c>
      <c r="W4" s="4">
        <f>'Low-end market'!R4</f>
        <v>1678.9396860146276</v>
      </c>
      <c r="X4" s="11">
        <f t="shared" si="1"/>
        <v>4081.3238254015528</v>
      </c>
      <c r="AC4" s="10">
        <v>0.5</v>
      </c>
      <c r="AD4" s="12">
        <f t="shared" si="2"/>
        <v>3.990750566176684E-3</v>
      </c>
      <c r="AE4" s="12">
        <f t="shared" si="3"/>
        <v>3.7934449324674717E-3</v>
      </c>
      <c r="AF4" s="12">
        <f t="shared" si="4"/>
        <v>4.1627292022944915E-3</v>
      </c>
    </row>
    <row r="5" spans="1:32" x14ac:dyDescent="0.3">
      <c r="A5" s="18"/>
      <c r="B5" s="18" t="s">
        <v>35</v>
      </c>
      <c r="C5" s="37">
        <v>0.03</v>
      </c>
      <c r="D5" s="37">
        <v>0.1</v>
      </c>
      <c r="E5" s="37">
        <v>0.2</v>
      </c>
      <c r="F5" s="37">
        <v>0.25</v>
      </c>
      <c r="G5" s="37">
        <v>0.6</v>
      </c>
      <c r="H5" s="20"/>
      <c r="I5" s="20"/>
      <c r="K5" s="10">
        <v>1</v>
      </c>
      <c r="L5" s="4">
        <f>'High-end market'!H5</f>
        <v>2042.377158970909</v>
      </c>
      <c r="M5" s="4">
        <f>'Medium-end market'!H5</f>
        <v>2389.0056622023776</v>
      </c>
      <c r="N5" s="4">
        <f>'Low-end market'!H5</f>
        <v>3043.4496197113945</v>
      </c>
      <c r="O5" s="11">
        <f t="shared" si="0"/>
        <v>7474.832440884682</v>
      </c>
      <c r="P5" s="4">
        <f t="shared" si="5"/>
        <v>992525.16755911533</v>
      </c>
      <c r="T5" s="10">
        <v>1</v>
      </c>
      <c r="U5" s="4">
        <f>'High-end market'!R5</f>
        <v>1965.3165735600396</v>
      </c>
      <c r="V5" s="4">
        <f>'Medium-end market'!R5</f>
        <v>1938.8732315990324</v>
      </c>
      <c r="W5" s="4">
        <f>'Low-end market'!R5</f>
        <v>2562.8663941767513</v>
      </c>
      <c r="X5" s="11">
        <f t="shared" si="1"/>
        <v>6467.0561993358233</v>
      </c>
      <c r="AC5" s="10">
        <v>1</v>
      </c>
      <c r="AD5" s="12">
        <f t="shared" si="2"/>
        <v>7.758317792861953E-3</v>
      </c>
      <c r="AE5" s="12">
        <f t="shared" si="3"/>
        <v>6.8501954471752759E-3</v>
      </c>
      <c r="AF5" s="12">
        <f t="shared" si="4"/>
        <v>7.8439423188437982E-3</v>
      </c>
    </row>
    <row r="6" spans="1:32" x14ac:dyDescent="0.3">
      <c r="A6" s="18"/>
      <c r="B6" s="18" t="s">
        <v>36</v>
      </c>
      <c r="C6" s="37">
        <v>7.0000000000000007E-2</v>
      </c>
      <c r="D6" s="37">
        <v>0.2</v>
      </c>
      <c r="E6" s="37">
        <v>0.3</v>
      </c>
      <c r="F6" s="37">
        <v>0.5</v>
      </c>
      <c r="G6" s="37">
        <v>0.3</v>
      </c>
      <c r="H6" s="20"/>
      <c r="I6" s="20"/>
      <c r="K6" s="10">
        <v>1.5</v>
      </c>
      <c r="L6" s="4">
        <f>'High-end market'!H6</f>
        <v>3697.3658590028613</v>
      </c>
      <c r="M6" s="4">
        <f>'Medium-end market'!H6</f>
        <v>3977.8534242565279</v>
      </c>
      <c r="N6" s="4">
        <f>'Low-end market'!H6</f>
        <v>5120.3949348524493</v>
      </c>
      <c r="O6" s="11">
        <f t="shared" si="0"/>
        <v>12795.614218111838</v>
      </c>
      <c r="P6" s="4">
        <f t="shared" si="5"/>
        <v>987204.38578188815</v>
      </c>
      <c r="T6" s="10">
        <v>1.5</v>
      </c>
      <c r="U6" s="4">
        <f>'High-end market'!R6</f>
        <v>3055.6890452275538</v>
      </c>
      <c r="V6" s="4">
        <f>'Medium-end market'!R6</f>
        <v>2703.3899855563527</v>
      </c>
      <c r="W6" s="4">
        <f>'Low-end market'!R6</f>
        <v>3482.4764033844144</v>
      </c>
      <c r="X6" s="11">
        <f t="shared" si="1"/>
        <v>9241.5554341683219</v>
      </c>
      <c r="AC6" s="10">
        <v>1.5</v>
      </c>
      <c r="AD6" s="12">
        <f t="shared" si="2"/>
        <v>1.4045074488140024E-2</v>
      </c>
      <c r="AE6" s="12">
        <f t="shared" si="3"/>
        <v>1.1406031324033054E-2</v>
      </c>
      <c r="AF6" s="12">
        <f t="shared" si="4"/>
        <v>1.3196894161990847E-2</v>
      </c>
    </row>
    <row r="7" spans="1:32" x14ac:dyDescent="0.3">
      <c r="B7" s="18" t="s">
        <v>37</v>
      </c>
      <c r="C7" s="37">
        <v>0.9</v>
      </c>
      <c r="D7" s="37">
        <v>0.7</v>
      </c>
      <c r="E7" s="37">
        <v>0.5</v>
      </c>
      <c r="F7" s="37">
        <v>0.25</v>
      </c>
      <c r="G7" s="37">
        <v>0.1</v>
      </c>
      <c r="H7" s="20"/>
      <c r="K7" s="10">
        <v>2</v>
      </c>
      <c r="L7" s="4">
        <f>'High-end market'!H7</f>
        <v>6180.96127841424</v>
      </c>
      <c r="M7" s="4">
        <f>'Medium-end market'!H7</f>
        <v>6091.4523503605387</v>
      </c>
      <c r="N7" s="4">
        <f>'Low-end market'!H7</f>
        <v>7775.8455860132799</v>
      </c>
      <c r="O7" s="11">
        <f t="shared" si="0"/>
        <v>20048.259214788057</v>
      </c>
      <c r="P7" s="4">
        <f t="shared" si="5"/>
        <v>979951.74078521191</v>
      </c>
      <c r="T7" s="10">
        <v>2</v>
      </c>
      <c r="U7" s="4">
        <f>'High-end market'!R7</f>
        <v>4433.9318531662066</v>
      </c>
      <c r="V7" s="4">
        <f>'Medium-end market'!R7</f>
        <v>3489.4114383891774</v>
      </c>
      <c r="W7" s="4">
        <f>'Low-end market'!R7</f>
        <v>4377.8535080602269</v>
      </c>
      <c r="X7" s="11">
        <f t="shared" si="1"/>
        <v>12301.196799615611</v>
      </c>
      <c r="AC7" s="10">
        <v>2</v>
      </c>
      <c r="AD7" s="12">
        <f t="shared" si="2"/>
        <v>2.3479435055704614E-2</v>
      </c>
      <c r="AE7" s="12">
        <f t="shared" si="3"/>
        <v>1.7466530036876097E-2</v>
      </c>
      <c r="AF7" s="12">
        <f t="shared" si="4"/>
        <v>2.0040839139209482E-2</v>
      </c>
    </row>
    <row r="8" spans="1:32" x14ac:dyDescent="0.3">
      <c r="C8" s="21">
        <v>2.5000000000000001E-2</v>
      </c>
      <c r="D8" s="21">
        <v>0.13500000000000001</v>
      </c>
      <c r="E8" s="20">
        <v>0.34</v>
      </c>
      <c r="F8" s="20">
        <v>0.34</v>
      </c>
      <c r="G8" s="20">
        <v>0.16</v>
      </c>
      <c r="K8" s="10">
        <v>2.5</v>
      </c>
      <c r="L8" s="4">
        <f>'High-end market'!H8</f>
        <v>9649.4046826788035</v>
      </c>
      <c r="M8" s="4">
        <f>'Medium-end market'!H8</f>
        <v>8672.0190532653851</v>
      </c>
      <c r="N8" s="4">
        <f>'Low-end market'!H8</f>
        <v>10893.332451675902</v>
      </c>
      <c r="O8" s="11">
        <f t="shared" si="0"/>
        <v>29214.756187620093</v>
      </c>
      <c r="P8" s="4">
        <f t="shared" si="5"/>
        <v>970785.24381237989</v>
      </c>
      <c r="T8" s="10">
        <v>2.5</v>
      </c>
      <c r="U8" s="4">
        <f>'High-end market'!R8</f>
        <v>6154.2818168811336</v>
      </c>
      <c r="V8" s="4">
        <f>'Medium-end market'!R8</f>
        <v>4261.457718226281</v>
      </c>
      <c r="W8" s="4">
        <f>'Low-end market'!R8</f>
        <v>5221.242515052214</v>
      </c>
      <c r="X8" s="11">
        <f t="shared" si="1"/>
        <v>15636.98205015963</v>
      </c>
      <c r="AC8" s="10">
        <v>2.5</v>
      </c>
      <c r="AD8" s="12">
        <f t="shared" si="2"/>
        <v>3.6654908576177793E-2</v>
      </c>
      <c r="AE8" s="12">
        <f t="shared" si="3"/>
        <v>2.4866004453807555E-2</v>
      </c>
      <c r="AF8" s="12">
        <f t="shared" si="4"/>
        <v>2.8075599102257476E-2</v>
      </c>
    </row>
    <row r="9" spans="1:32" x14ac:dyDescent="0.3">
      <c r="K9" s="10">
        <v>3</v>
      </c>
      <c r="L9" s="4">
        <f>'High-end market'!H9</f>
        <v>14289.818235512783</v>
      </c>
      <c r="M9" s="4">
        <f>'Medium-end market'!H9</f>
        <v>11635.688373035231</v>
      </c>
      <c r="N9" s="4">
        <f>'Low-end market'!H9</f>
        <v>14349.068180885717</v>
      </c>
      <c r="O9" s="11">
        <f t="shared" si="0"/>
        <v>40274.574789433733</v>
      </c>
      <c r="P9" s="4">
        <f t="shared" si="5"/>
        <v>959725.42521056626</v>
      </c>
      <c r="T9" s="10">
        <v>3</v>
      </c>
      <c r="U9" s="4">
        <f>'High-end market'!R9</f>
        <v>8288.9089258520053</v>
      </c>
      <c r="V9" s="4">
        <f>'Medium-end market'!R9</f>
        <v>5006.3425031597499</v>
      </c>
      <c r="W9" s="4">
        <f>'Low-end market'!R9</f>
        <v>6003.7728670556844</v>
      </c>
      <c r="X9" s="11">
        <f t="shared" si="1"/>
        <v>19299.024296067437</v>
      </c>
      <c r="AC9" s="10">
        <v>3</v>
      </c>
      <c r="AD9" s="12">
        <f t="shared" si="2"/>
        <v>5.4282310486278379E-2</v>
      </c>
      <c r="AE9" s="12">
        <f t="shared" si="3"/>
        <v>3.3363980997950481E-2</v>
      </c>
      <c r="AF9" s="12">
        <f t="shared" si="4"/>
        <v>3.6982134486818856E-2</v>
      </c>
    </row>
    <row r="10" spans="1:32" x14ac:dyDescent="0.3">
      <c r="C10" s="18" t="s">
        <v>30</v>
      </c>
      <c r="D10" s="18" t="s">
        <v>31</v>
      </c>
      <c r="E10" s="18" t="s">
        <v>32</v>
      </c>
      <c r="F10" s="18" t="s">
        <v>33</v>
      </c>
      <c r="G10" s="18" t="s">
        <v>34</v>
      </c>
      <c r="K10" s="10">
        <v>3.5</v>
      </c>
      <c r="L10" s="4">
        <f>'High-end market'!H10</f>
        <v>20333.181780298677</v>
      </c>
      <c r="M10" s="4">
        <f>'Medium-end market'!H10</f>
        <v>14898.659917658208</v>
      </c>
      <c r="N10" s="4">
        <f>'Low-end market'!H10</f>
        <v>18031.2794172471</v>
      </c>
      <c r="O10" s="11">
        <f t="shared" si="0"/>
        <v>53263.12111520399</v>
      </c>
      <c r="P10" s="4">
        <f t="shared" si="5"/>
        <v>946736.87888479605</v>
      </c>
      <c r="T10" s="10">
        <v>3.5</v>
      </c>
      <c r="U10" s="4">
        <f>'High-end market'!R10</f>
        <v>10862.734086794924</v>
      </c>
      <c r="V10" s="4">
        <f>'Medium-end market'!R10</f>
        <v>5727.1874605044659</v>
      </c>
      <c r="W10" s="4">
        <f>'Low-end market'!R10</f>
        <v>6726.5429890391679</v>
      </c>
      <c r="X10" s="11">
        <f t="shared" si="1"/>
        <v>23316.464536338557</v>
      </c>
      <c r="AC10" s="10">
        <v>3.5</v>
      </c>
      <c r="AD10" s="12">
        <f t="shared" si="2"/>
        <v>7.7239057095151664E-2</v>
      </c>
      <c r="AE10" s="12">
        <f t="shared" si="3"/>
        <v>4.2720171806905252E-2</v>
      </c>
      <c r="AF10" s="12">
        <f t="shared" si="4"/>
        <v>4.6472369632080152E-2</v>
      </c>
    </row>
    <row r="11" spans="1:32" x14ac:dyDescent="0.3">
      <c r="A11" s="38">
        <f>SUM(C11:G11)</f>
        <v>0.26324999999999998</v>
      </c>
      <c r="B11" s="18" t="s">
        <v>35</v>
      </c>
      <c r="C11" s="19">
        <f>C5*C$8</f>
        <v>7.5000000000000002E-4</v>
      </c>
      <c r="D11" s="19">
        <f>D5*D$8</f>
        <v>1.3500000000000002E-2</v>
      </c>
      <c r="E11" s="19">
        <f>E5*E$8</f>
        <v>6.8000000000000005E-2</v>
      </c>
      <c r="F11" s="19">
        <f>F5*F$8</f>
        <v>8.5000000000000006E-2</v>
      </c>
      <c r="G11" s="19">
        <f>G5*G$8</f>
        <v>9.6000000000000002E-2</v>
      </c>
      <c r="K11" s="10">
        <v>4</v>
      </c>
      <c r="L11" s="4">
        <f>'High-end market'!H11</f>
        <v>28000.420229811352</v>
      </c>
      <c r="M11" s="4">
        <f>'Medium-end market'!H11</f>
        <v>18393.296353888109</v>
      </c>
      <c r="N11" s="4">
        <f>'Low-end market'!H11</f>
        <v>21847.678467140926</v>
      </c>
      <c r="O11" s="11">
        <f t="shared" si="0"/>
        <v>68241.395050840394</v>
      </c>
      <c r="P11" s="4">
        <f t="shared" si="5"/>
        <v>931758.60494915955</v>
      </c>
      <c r="T11" s="10">
        <v>4</v>
      </c>
      <c r="U11" s="4">
        <f>'High-end market'!R11</f>
        <v>13748.267578499826</v>
      </c>
      <c r="V11" s="4">
        <f>'Medium-end market'!R11</f>
        <v>6439.9296027523724</v>
      </c>
      <c r="W11" s="4">
        <f>'Low-end market'!R11</f>
        <v>7395.8113152337855</v>
      </c>
      <c r="X11" s="11">
        <f t="shared" si="1"/>
        <v>27584.008496485985</v>
      </c>
      <c r="AC11" s="10">
        <v>4</v>
      </c>
      <c r="AD11" s="12">
        <f t="shared" si="2"/>
        <v>0.10636436934401274</v>
      </c>
      <c r="AE11" s="12">
        <f t="shared" si="3"/>
        <v>5.2740634706489202E-2</v>
      </c>
      <c r="AF11" s="12">
        <f t="shared" si="4"/>
        <v>5.6308449657579696E-2</v>
      </c>
    </row>
    <row r="12" spans="1:32" x14ac:dyDescent="0.3">
      <c r="A12" s="38">
        <f>SUM(C12:G12)</f>
        <v>0.34875</v>
      </c>
      <c r="B12" s="18" t="s">
        <v>36</v>
      </c>
      <c r="C12" s="19">
        <f t="shared" ref="C12:G13" si="6">C6*C$8</f>
        <v>1.7500000000000003E-3</v>
      </c>
      <c r="D12" s="19">
        <f t="shared" si="6"/>
        <v>2.7000000000000003E-2</v>
      </c>
      <c r="E12" s="19">
        <f t="shared" si="6"/>
        <v>0.10200000000000001</v>
      </c>
      <c r="F12" s="19">
        <f t="shared" si="6"/>
        <v>0.17</v>
      </c>
      <c r="G12" s="19">
        <f t="shared" si="6"/>
        <v>4.8000000000000001E-2</v>
      </c>
      <c r="K12" s="10">
        <v>4.5</v>
      </c>
      <c r="L12" s="4">
        <f>'High-end market'!H12</f>
        <v>37353.207021801587</v>
      </c>
      <c r="M12" s="4">
        <f>'Medium-end market'!H12</f>
        <v>22078.299768032801</v>
      </c>
      <c r="N12" s="4">
        <f>'Low-end market'!H12</f>
        <v>25727.110469273975</v>
      </c>
      <c r="O12" s="11">
        <f t="shared" si="0"/>
        <v>85158.61725910836</v>
      </c>
      <c r="P12" s="4">
        <f t="shared" si="5"/>
        <v>914841.38274089165</v>
      </c>
      <c r="T12" s="10">
        <v>4.5</v>
      </c>
      <c r="U12" s="4">
        <f>'High-end market'!R12</f>
        <v>16584.938744467581</v>
      </c>
      <c r="V12" s="4">
        <f>'Medium-end market'!R12</f>
        <v>7173.377096876271</v>
      </c>
      <c r="W12" s="4">
        <f>'Low-end market'!R12</f>
        <v>8020.954522488687</v>
      </c>
      <c r="X12" s="11">
        <f t="shared" si="1"/>
        <v>31779.270363832537</v>
      </c>
      <c r="AC12" s="10">
        <v>4.5</v>
      </c>
      <c r="AD12" s="12">
        <f t="shared" si="2"/>
        <v>0.14189252429934127</v>
      </c>
      <c r="AE12" s="12">
        <f t="shared" si="3"/>
        <v>6.3306952739879005E-2</v>
      </c>
      <c r="AF12" s="12">
        <f t="shared" si="4"/>
        <v>6.6306985745551467E-2</v>
      </c>
    </row>
    <row r="13" spans="1:32" x14ac:dyDescent="0.3">
      <c r="A13" s="38">
        <f>SUM(C13:G13)</f>
        <v>0.38800000000000007</v>
      </c>
      <c r="B13" s="18" t="s">
        <v>37</v>
      </c>
      <c r="C13" s="19">
        <f t="shared" si="6"/>
        <v>2.2500000000000003E-2</v>
      </c>
      <c r="D13" s="19">
        <f t="shared" si="6"/>
        <v>9.4500000000000001E-2</v>
      </c>
      <c r="E13" s="19">
        <f t="shared" si="6"/>
        <v>0.17</v>
      </c>
      <c r="F13" s="19">
        <f t="shared" si="6"/>
        <v>8.5000000000000006E-2</v>
      </c>
      <c r="G13" s="19">
        <f t="shared" si="6"/>
        <v>1.6E-2</v>
      </c>
      <c r="K13" s="10">
        <v>5</v>
      </c>
      <c r="L13" s="4">
        <f>'High-end market'!H13</f>
        <v>48088.297372770023</v>
      </c>
      <c r="M13" s="4">
        <f>'Medium-end market'!H13</f>
        <v>25947.451703638144</v>
      </c>
      <c r="N13" s="4">
        <f>'Low-end market'!H13</f>
        <v>29619.034960933488</v>
      </c>
      <c r="O13" s="11">
        <f t="shared" si="0"/>
        <v>103654.78403734165</v>
      </c>
      <c r="P13" s="4">
        <f t="shared" si="5"/>
        <v>896345.2159626584</v>
      </c>
      <c r="T13" s="10">
        <v>5</v>
      </c>
      <c r="U13" s="4">
        <f>'High-end market'!R13</f>
        <v>18913.759600170626</v>
      </c>
      <c r="V13" s="4">
        <f>'Medium-end market'!R13</f>
        <v>7972.4171174028806</v>
      </c>
      <c r="W13" s="4">
        <f>'Low-end market'!R13</f>
        <v>8614.0930120832927</v>
      </c>
      <c r="X13" s="11">
        <f t="shared" si="1"/>
        <v>35500.2697296568</v>
      </c>
      <c r="AC13" s="10">
        <v>5</v>
      </c>
      <c r="AD13" s="12">
        <f t="shared" si="2"/>
        <v>0.18267159495829069</v>
      </c>
      <c r="AE13" s="12">
        <f t="shared" si="3"/>
        <v>7.4401295207564569E-2</v>
      </c>
      <c r="AF13" s="12">
        <f t="shared" si="4"/>
        <v>7.633771897147805E-2</v>
      </c>
    </row>
    <row r="14" spans="1:32" x14ac:dyDescent="0.3">
      <c r="K14" s="10">
        <v>5.5</v>
      </c>
      <c r="L14" s="4">
        <f>'High-end market'!H14</f>
        <v>59497.537135840394</v>
      </c>
      <c r="M14" s="4">
        <f>'Medium-end market'!H14</f>
        <v>30040.287834650859</v>
      </c>
      <c r="N14" s="4">
        <f>'Low-end market'!H14</f>
        <v>33492.812330585679</v>
      </c>
      <c r="O14" s="11">
        <f t="shared" si="0"/>
        <v>123030.63730107693</v>
      </c>
      <c r="P14" s="4">
        <f t="shared" si="5"/>
        <v>876969.3626989231</v>
      </c>
      <c r="T14" s="10">
        <v>5.5</v>
      </c>
      <c r="U14" s="4">
        <f>'High-end market'!R14</f>
        <v>20526.353875158009</v>
      </c>
      <c r="V14" s="4">
        <f>'Medium-end market'!R14</f>
        <v>8903.4716159080417</v>
      </c>
      <c r="W14" s="4">
        <f>'Low-end market'!R14</f>
        <v>9190.661853195752</v>
      </c>
      <c r="X14" s="11">
        <f t="shared" si="1"/>
        <v>38620.487344261805</v>
      </c>
      <c r="AC14" s="10">
        <v>5.5</v>
      </c>
      <c r="AD14" s="12">
        <f t="shared" si="2"/>
        <v>0.22601153707821611</v>
      </c>
      <c r="AE14" s="12">
        <f t="shared" si="3"/>
        <v>8.6137026049178084E-2</v>
      </c>
      <c r="AF14" s="12">
        <f t="shared" si="4"/>
        <v>8.6321681264396072E-2</v>
      </c>
    </row>
    <row r="15" spans="1:32" x14ac:dyDescent="0.3">
      <c r="C15" t="s">
        <v>53</v>
      </c>
      <c r="K15" s="10">
        <v>6</v>
      </c>
      <c r="L15" s="4">
        <f>'High-end market'!H15</f>
        <v>70779.313868854588</v>
      </c>
      <c r="M15" s="4">
        <f>'Medium-end market'!H15</f>
        <v>34456.649961156829</v>
      </c>
      <c r="N15" s="4">
        <f>'Low-end market'!H15</f>
        <v>37337.739598023909</v>
      </c>
      <c r="O15" s="11">
        <f t="shared" si="0"/>
        <v>142573.70342803531</v>
      </c>
      <c r="P15" s="4">
        <f t="shared" si="5"/>
        <v>857426.29657196463</v>
      </c>
      <c r="T15" s="10">
        <v>6</v>
      </c>
      <c r="U15" s="4">
        <f>'High-end market'!R15</f>
        <v>21596.650274839652</v>
      </c>
      <c r="V15" s="4">
        <f>'Medium-end market'!R15</f>
        <v>10059.98300804037</v>
      </c>
      <c r="W15" s="4">
        <f>'Low-end market'!R15</f>
        <v>9770.4301087046897</v>
      </c>
      <c r="X15" s="11">
        <f t="shared" si="1"/>
        <v>41427.063391584714</v>
      </c>
      <c r="AC15" s="10">
        <v>6</v>
      </c>
      <c r="AD15" s="12">
        <f t="shared" si="2"/>
        <v>0.26886728915044478</v>
      </c>
      <c r="AE15" s="12">
        <f t="shared" si="3"/>
        <v>9.8800429996148617E-2</v>
      </c>
      <c r="AF15" s="12">
        <f t="shared" si="4"/>
        <v>9.6231287623772949E-2</v>
      </c>
    </row>
    <row r="16" spans="1:32" x14ac:dyDescent="0.3">
      <c r="C16" t="s">
        <v>54</v>
      </c>
      <c r="K16" s="10">
        <v>6.5</v>
      </c>
      <c r="L16" s="4">
        <f>'High-end market'!H16</f>
        <v>81430.335370883317</v>
      </c>
      <c r="M16" s="4">
        <f>'Medium-end market'!H16</f>
        <v>39374.542521548894</v>
      </c>
      <c r="N16" s="4">
        <f>'Low-end market'!H16</f>
        <v>41164.141979323373</v>
      </c>
      <c r="O16" s="11">
        <f t="shared" si="0"/>
        <v>161969.01987175559</v>
      </c>
      <c r="P16" s="4">
        <f t="shared" si="5"/>
        <v>838030.98012824438</v>
      </c>
      <c r="T16" s="10">
        <v>6.5</v>
      </c>
      <c r="U16" s="4">
        <f>'High-end market'!R16</f>
        <v>22396.443806528696</v>
      </c>
      <c r="V16" s="4">
        <f>'Medium-end market'!R16</f>
        <v>11562.137069371569</v>
      </c>
      <c r="W16" s="4">
        <f>'Low-end market'!R16</f>
        <v>10378.562452076012</v>
      </c>
      <c r="X16" s="11">
        <f t="shared" si="1"/>
        <v>44337.143327976279</v>
      </c>
      <c r="AC16" s="10">
        <v>6.5</v>
      </c>
      <c r="AD16" s="12">
        <f t="shared" si="2"/>
        <v>0.30932700995587203</v>
      </c>
      <c r="AE16" s="12">
        <f t="shared" si="3"/>
        <v>0.11290191404028356</v>
      </c>
      <c r="AF16" s="12">
        <f t="shared" si="4"/>
        <v>0.10609314943124579</v>
      </c>
    </row>
    <row r="17" spans="3:32" x14ac:dyDescent="0.3">
      <c r="C17" t="s">
        <v>55</v>
      </c>
      <c r="K17" s="10">
        <v>7</v>
      </c>
      <c r="L17" s="4">
        <f>'High-end market'!H17</f>
        <v>91293.654934824823</v>
      </c>
      <c r="M17" s="4">
        <f>'Medium-end market'!H17</f>
        <v>45065.015985976468</v>
      </c>
      <c r="N17" s="4">
        <f>'Low-end market'!H17</f>
        <v>45005.378718115317</v>
      </c>
      <c r="O17" s="11">
        <f t="shared" si="0"/>
        <v>181364.04963891662</v>
      </c>
      <c r="P17" s="4">
        <f t="shared" si="5"/>
        <v>818635.95036108338</v>
      </c>
      <c r="T17" s="10">
        <v>7</v>
      </c>
      <c r="U17" s="4">
        <f>'High-end market'!R17</f>
        <v>23060.94443397949</v>
      </c>
      <c r="V17" s="4">
        <f>'Medium-end market'!R17</f>
        <v>13537.746123966259</v>
      </c>
      <c r="W17" s="4">
        <f>'Low-end market'!R17</f>
        <v>11046.396915624369</v>
      </c>
      <c r="X17" s="11">
        <f t="shared" si="1"/>
        <v>47645.087473570122</v>
      </c>
      <c r="AC17" s="10">
        <v>7</v>
      </c>
      <c r="AD17" s="12">
        <f t="shared" si="2"/>
        <v>0.34679451067359857</v>
      </c>
      <c r="AE17" s="12">
        <f t="shared" si="3"/>
        <v>0.12921868383075691</v>
      </c>
      <c r="AF17" s="12">
        <f t="shared" si="4"/>
        <v>0.11599324411885389</v>
      </c>
    </row>
    <row r="18" spans="3:32" x14ac:dyDescent="0.3">
      <c r="K18" s="10">
        <v>7.5</v>
      </c>
      <c r="L18" s="4">
        <f>'High-end market'!H18</f>
        <v>100367.73725250251</v>
      </c>
      <c r="M18" s="4">
        <f>'Medium-end market'!H18</f>
        <v>51885.692004199787</v>
      </c>
      <c r="N18" s="4">
        <f>'Low-end market'!H18</f>
        <v>48920.3225431643</v>
      </c>
      <c r="O18" s="11">
        <f t="shared" si="0"/>
        <v>201173.75179986662</v>
      </c>
      <c r="P18" s="4">
        <f t="shared" si="5"/>
        <v>798826.24820013344</v>
      </c>
      <c r="T18" s="10">
        <v>7.5</v>
      </c>
      <c r="U18" s="4">
        <f>'High-end market'!R18</f>
        <v>23632.344729228746</v>
      </c>
      <c r="V18" s="4">
        <f>'Medium-end market'!R18</f>
        <v>16063.879214485143</v>
      </c>
      <c r="W18" s="4">
        <f>'Low-end market'!R18</f>
        <v>11811.755493122499</v>
      </c>
      <c r="X18" s="11">
        <f t="shared" si="1"/>
        <v>51507.979436836395</v>
      </c>
      <c r="AC18" s="10">
        <v>7.5</v>
      </c>
      <c r="AD18" s="12">
        <f t="shared" si="2"/>
        <v>0.38126395917379874</v>
      </c>
      <c r="AE18" s="12">
        <f t="shared" si="3"/>
        <v>0.14877617778982019</v>
      </c>
      <c r="AF18" s="12">
        <f t="shared" si="4"/>
        <v>0.12608330552361932</v>
      </c>
    </row>
    <row r="19" spans="3:32" x14ac:dyDescent="0.3">
      <c r="K19" s="10">
        <v>8</v>
      </c>
      <c r="L19" s="4">
        <f>'High-end market'!H19</f>
        <v>108689.94959851843</v>
      </c>
      <c r="M19" s="4">
        <f>'Medium-end market'!H19</f>
        <v>60217.008636562612</v>
      </c>
      <c r="N19" s="4">
        <f>'Low-end market'!H19</f>
        <v>52995.76117946775</v>
      </c>
      <c r="O19" s="11">
        <f t="shared" si="0"/>
        <v>221902.7194145488</v>
      </c>
      <c r="P19" s="4">
        <f t="shared" si="5"/>
        <v>778097.28058545117</v>
      </c>
      <c r="T19" s="10">
        <v>8</v>
      </c>
      <c r="U19" s="4">
        <f>'High-end market'!R19</f>
        <v>24130.554962955172</v>
      </c>
      <c r="V19" s="4">
        <f>'Medium-end market'!R19</f>
        <v>19066.28166845279</v>
      </c>
      <c r="W19" s="4">
        <f>'Low-end market'!R19</f>
        <v>12718.728739237562</v>
      </c>
      <c r="X19" s="11">
        <f t="shared" si="1"/>
        <v>55915.56537064552</v>
      </c>
      <c r="AC19" s="10">
        <v>8</v>
      </c>
      <c r="AD19" s="12">
        <f t="shared" si="2"/>
        <v>0.41287730141887347</v>
      </c>
      <c r="AE19" s="12">
        <f t="shared" si="3"/>
        <v>0.17266525773924762</v>
      </c>
      <c r="AF19" s="12">
        <f t="shared" si="4"/>
        <v>0.13658701334914367</v>
      </c>
    </row>
    <row r="20" spans="3:32" x14ac:dyDescent="0.3">
      <c r="K20" s="10">
        <v>8.5</v>
      </c>
      <c r="L20" s="4">
        <f>'High-end market'!H20</f>
        <v>116308.95749014954</v>
      </c>
      <c r="M20" s="4">
        <f>'Medium-end market'!H20</f>
        <v>70307.990648489897</v>
      </c>
      <c r="N20" s="4">
        <f>'Low-end market'!H20</f>
        <v>57348.198292034271</v>
      </c>
      <c r="O20" s="11">
        <f t="shared" si="0"/>
        <v>243965.14643067372</v>
      </c>
      <c r="P20" s="4">
        <f t="shared" si="5"/>
        <v>756034.85356932622</v>
      </c>
      <c r="T20" s="10">
        <v>8.5</v>
      </c>
      <c r="U20" s="4">
        <f>'High-end market'!R20</f>
        <v>24569.38668459496</v>
      </c>
      <c r="V20" s="4">
        <f>'Medium-end market'!R20</f>
        <v>22251.504701748483</v>
      </c>
      <c r="W20" s="4">
        <f>'Low-end market'!R20</f>
        <v>13816.785674847149</v>
      </c>
      <c r="X20" s="11">
        <f t="shared" si="1"/>
        <v>60637.677061190596</v>
      </c>
      <c r="AC20" s="10">
        <v>8.5</v>
      </c>
      <c r="AD20" s="12">
        <f t="shared" si="2"/>
        <v>0.44181940167198303</v>
      </c>
      <c r="AE20" s="12">
        <f t="shared" si="3"/>
        <v>0.20159997318563411</v>
      </c>
      <c r="AF20" s="12">
        <f t="shared" si="4"/>
        <v>0.14780463477328418</v>
      </c>
    </row>
    <row r="21" spans="3:32" x14ac:dyDescent="0.3">
      <c r="K21" s="10">
        <v>9</v>
      </c>
      <c r="L21" s="4">
        <f>'High-end market'!H21</f>
        <v>123277.47491662743</v>
      </c>
      <c r="M21" s="4">
        <f>'Medium-end market'!H21</f>
        <v>82078.445941039448</v>
      </c>
      <c r="N21" s="4">
        <f>'Low-end market'!H21</f>
        <v>62124.464978634591</v>
      </c>
      <c r="O21" s="11">
        <f t="shared" si="0"/>
        <v>267480.38583630149</v>
      </c>
      <c r="P21" s="4">
        <f t="shared" si="5"/>
        <v>732519.61416369851</v>
      </c>
      <c r="T21" s="10">
        <v>9</v>
      </c>
      <c r="U21" s="4">
        <f>'High-end market'!R21</f>
        <v>24959.061862907292</v>
      </c>
      <c r="V21" s="4">
        <f>'Medium-end market'!R21</f>
        <v>25201.259313284419</v>
      </c>
      <c r="W21" s="4">
        <f>'Low-end market'!R21</f>
        <v>15158.617204215438</v>
      </c>
      <c r="X21" s="11">
        <f t="shared" si="1"/>
        <v>65318.938380407148</v>
      </c>
      <c r="AC21" s="10">
        <v>9</v>
      </c>
      <c r="AD21" s="12">
        <f t="shared" si="2"/>
        <v>0.46829050300713171</v>
      </c>
      <c r="AE21" s="12">
        <f t="shared" si="3"/>
        <v>0.23535038262663641</v>
      </c>
      <c r="AF21" s="12">
        <f t="shared" si="4"/>
        <v>0.16011460046039841</v>
      </c>
    </row>
    <row r="22" spans="3:32" x14ac:dyDescent="0.3">
      <c r="K22" s="10">
        <v>9.5</v>
      </c>
      <c r="L22" s="4">
        <f>'High-end market'!H22</f>
        <v>129648.5379347851</v>
      </c>
      <c r="M22" s="4">
        <f>'Medium-end market'!H22</f>
        <v>95045.970055466809</v>
      </c>
      <c r="N22" s="4">
        <f>'Low-end market'!H22</f>
        <v>67500.057428353772</v>
      </c>
      <c r="O22" s="11">
        <f t="shared" si="0"/>
        <v>292194.56541860569</v>
      </c>
      <c r="P22" s="4">
        <f t="shared" si="5"/>
        <v>707805.43458139431</v>
      </c>
      <c r="T22" s="10">
        <v>9.5</v>
      </c>
      <c r="U22" s="4">
        <f>'High-end market'!R22</f>
        <v>25307.355041150971</v>
      </c>
      <c r="V22" s="4">
        <f>'Medium-end market'!R22</f>
        <v>27599.940185863612</v>
      </c>
      <c r="W22" s="4">
        <f>'Low-end market'!R22</f>
        <v>16795.396387268858</v>
      </c>
      <c r="X22" s="11">
        <f t="shared" si="1"/>
        <v>69702.691614283438</v>
      </c>
      <c r="AC22" s="10">
        <v>9.5</v>
      </c>
      <c r="AD22" s="12">
        <f t="shared" si="2"/>
        <v>0.49249207192700895</v>
      </c>
      <c r="AE22" s="12">
        <f t="shared" si="3"/>
        <v>0.2725332474708726</v>
      </c>
      <c r="AF22" s="12">
        <f t="shared" si="4"/>
        <v>0.17396922017616948</v>
      </c>
    </row>
    <row r="23" spans="3:32" x14ac:dyDescent="0.3">
      <c r="K23" s="10">
        <v>10</v>
      </c>
      <c r="L23" s="4">
        <f>'High-end market'!H23</f>
        <v>135473.40341053176</v>
      </c>
      <c r="M23" s="4">
        <f>'Medium-end market'!H23</f>
        <v>108489.96828683335</v>
      </c>
      <c r="N23" s="4">
        <f>'Low-end market'!H23</f>
        <v>73672.985798921349</v>
      </c>
      <c r="O23" s="11">
        <f t="shared" si="0"/>
        <v>317636.35749628645</v>
      </c>
      <c r="P23" s="4">
        <f t="shared" si="5"/>
        <v>682363.64250371349</v>
      </c>
      <c r="T23" s="10">
        <v>10</v>
      </c>
      <c r="U23" s="4">
        <f>'High-end market'!R23</f>
        <v>25620.320435322225</v>
      </c>
      <c r="V23" s="4">
        <f>'Medium-end market'!R23</f>
        <v>29374.236211543797</v>
      </c>
      <c r="W23" s="4">
        <f>'Low-end market'!R23</f>
        <v>18767.563069647909</v>
      </c>
      <c r="X23" s="11">
        <f t="shared" si="1"/>
        <v>73762.119716513931</v>
      </c>
      <c r="AC23" s="10">
        <v>10</v>
      </c>
      <c r="AD23" s="12">
        <f t="shared" si="2"/>
        <v>0.51461881637428963</v>
      </c>
      <c r="AE23" s="12">
        <f t="shared" si="3"/>
        <v>0.31108234634217447</v>
      </c>
      <c r="AF23" s="12">
        <f t="shared" si="4"/>
        <v>0.18987882937866324</v>
      </c>
    </row>
    <row r="24" spans="3:32" x14ac:dyDescent="0.3">
      <c r="K24" s="10">
        <v>10.5</v>
      </c>
      <c r="L24" s="4">
        <f>'High-end market'!H24</f>
        <v>140800.42184950854</v>
      </c>
      <c r="M24" s="4">
        <f>'Medium-end market'!H24</f>
        <v>121727.84017864829</v>
      </c>
      <c r="N24" s="4">
        <f>'Low-end market'!H24</f>
        <v>80849.414295227398</v>
      </c>
      <c r="O24" s="11">
        <f t="shared" si="0"/>
        <v>343377.67632338422</v>
      </c>
      <c r="P24" s="4">
        <f t="shared" si="5"/>
        <v>656622.32367661572</v>
      </c>
      <c r="T24" s="10">
        <v>10.5</v>
      </c>
      <c r="U24" s="4">
        <f>'High-end market'!R24</f>
        <v>25902.772289031542</v>
      </c>
      <c r="V24" s="4">
        <f>'Medium-end market'!R24</f>
        <v>30641.367774843675</v>
      </c>
      <c r="W24" s="4">
        <f>'Low-end market'!R24</f>
        <v>21089.884174922143</v>
      </c>
      <c r="X24" s="11">
        <f t="shared" si="1"/>
        <v>77634.024238797356</v>
      </c>
      <c r="AC24" s="10">
        <v>10.5</v>
      </c>
      <c r="AD24" s="12">
        <f t="shared" si="2"/>
        <v>0.53485440398673711</v>
      </c>
      <c r="AE24" s="12">
        <f t="shared" si="3"/>
        <v>0.34904040194594493</v>
      </c>
      <c r="AF24" s="12">
        <f t="shared" si="4"/>
        <v>0.20837477911141078</v>
      </c>
    </row>
    <row r="25" spans="3:32" x14ac:dyDescent="0.3">
      <c r="K25" s="10">
        <v>11</v>
      </c>
      <c r="L25" s="4">
        <f>'High-end market'!H25</f>
        <v>145674.50102195743</v>
      </c>
      <c r="M25" s="4">
        <f>'Medium-end market'!H25</f>
        <v>134296.76434677056</v>
      </c>
      <c r="N25" s="4">
        <f>'Low-end market'!H25</f>
        <v>89216.778383872224</v>
      </c>
      <c r="O25" s="11">
        <f t="shared" si="0"/>
        <v>369188.04375260021</v>
      </c>
      <c r="P25" s="4">
        <f t="shared" si="5"/>
        <v>630811.95624739979</v>
      </c>
      <c r="T25" s="10">
        <v>11</v>
      </c>
      <c r="U25" s="4">
        <f>'High-end market'!R25</f>
        <v>26158.610602888191</v>
      </c>
      <c r="V25" s="4">
        <f>'Medium-end market'!R25</f>
        <v>31575.293791883807</v>
      </c>
      <c r="W25" s="4">
        <f>'Low-end market'!R25</f>
        <v>23733.035324807366</v>
      </c>
      <c r="X25" s="11">
        <f t="shared" si="1"/>
        <v>81466.939719579357</v>
      </c>
      <c r="AC25" s="10">
        <v>11</v>
      </c>
      <c r="AD25" s="12">
        <f t="shared" si="2"/>
        <v>0.55336942458483351</v>
      </c>
      <c r="AE25" s="12">
        <f t="shared" si="3"/>
        <v>0.38508032787604463</v>
      </c>
      <c r="AF25" s="12">
        <f t="shared" si="4"/>
        <v>0.22994015047389746</v>
      </c>
    </row>
    <row r="26" spans="3:32" x14ac:dyDescent="0.3">
      <c r="K26" s="10">
        <v>11.5</v>
      </c>
      <c r="L26" s="4">
        <f>'High-end market'!H26</f>
        <v>150136.92644828247</v>
      </c>
      <c r="M26" s="4">
        <f>'Medium-end market'!H26</f>
        <v>145975.37720329472</v>
      </c>
      <c r="N26" s="4">
        <f>'Low-end market'!H26</f>
        <v>98903.066223664107</v>
      </c>
      <c r="O26" s="11">
        <f t="shared" si="0"/>
        <v>395015.3698752413</v>
      </c>
      <c r="P26" s="4">
        <f t="shared" si="5"/>
        <v>604984.6301247587</v>
      </c>
      <c r="T26" s="10">
        <v>11.5</v>
      </c>
      <c r="U26" s="4">
        <f>'High-end market'!R26</f>
        <v>26391.047132780946</v>
      </c>
      <c r="V26" s="4">
        <f>'Medium-end market'!R26</f>
        <v>32314.388842747845</v>
      </c>
      <c r="W26" s="4">
        <f>'Low-end market'!R26</f>
        <v>26610.325167069492</v>
      </c>
      <c r="X26" s="11">
        <f t="shared" si="1"/>
        <v>85315.761142598276</v>
      </c>
      <c r="AC26" s="10">
        <v>11.5</v>
      </c>
      <c r="AD26" s="12">
        <f t="shared" si="2"/>
        <v>0.5703207082555839</v>
      </c>
      <c r="AE26" s="12">
        <f t="shared" si="3"/>
        <v>0.41856738983023573</v>
      </c>
      <c r="AF26" s="12">
        <f t="shared" si="4"/>
        <v>0.25490480985480435</v>
      </c>
    </row>
    <row r="27" spans="3:32" x14ac:dyDescent="0.3">
      <c r="K27" s="10">
        <v>12</v>
      </c>
      <c r="L27" s="4">
        <f>'High-end market'!H27</f>
        <v>154225.3938268607</v>
      </c>
      <c r="M27" s="4">
        <f>'Medium-end market'!H27</f>
        <v>156711.3144336546</v>
      </c>
      <c r="N27" s="4">
        <f>'Low-end market'!H27</f>
        <v>109929.7716763379</v>
      </c>
      <c r="O27" s="11">
        <f t="shared" si="0"/>
        <v>420866.47993685317</v>
      </c>
      <c r="P27" s="4">
        <f t="shared" si="5"/>
        <v>579133.52006314683</v>
      </c>
      <c r="T27" s="10">
        <v>12</v>
      </c>
      <c r="U27" s="4">
        <f>'High-end market'!R27</f>
        <v>26602.765447573605</v>
      </c>
      <c r="V27" s="4">
        <f>'Medium-end market'!R27</f>
        <v>32938.876201764491</v>
      </c>
      <c r="W27" s="4">
        <f>'Low-end market'!R27</f>
        <v>29581.832513517904</v>
      </c>
      <c r="X27" s="11">
        <f t="shared" si="1"/>
        <v>89123.474162856</v>
      </c>
      <c r="AC27" s="10">
        <v>12</v>
      </c>
      <c r="AD27" s="12">
        <f t="shared" si="2"/>
        <v>0.58585144853508342</v>
      </c>
      <c r="AE27" s="12">
        <f t="shared" si="3"/>
        <v>0.44935143923628557</v>
      </c>
      <c r="AF27" s="12">
        <f t="shared" si="4"/>
        <v>0.28332415380499454</v>
      </c>
    </row>
    <row r="28" spans="3:32" x14ac:dyDescent="0.3">
      <c r="K28" s="10">
        <v>12.5</v>
      </c>
      <c r="L28" s="4">
        <f>'High-end market'!H28</f>
        <v>157974.16285823184</v>
      </c>
      <c r="M28" s="4">
        <f>'Medium-end market'!H28</f>
        <v>166537.88414335361</v>
      </c>
      <c r="N28" s="4">
        <f>'Low-end market'!H28</f>
        <v>122176.88564435835</v>
      </c>
      <c r="O28" s="11">
        <f t="shared" si="0"/>
        <v>446688.93264594383</v>
      </c>
      <c r="P28" s="4">
        <f t="shared" si="5"/>
        <v>553311.06735405617</v>
      </c>
      <c r="T28" s="10">
        <v>12.5</v>
      </c>
      <c r="U28" s="4">
        <f>'High-end market'!R28</f>
        <v>26796.036434174006</v>
      </c>
      <c r="V28" s="4">
        <f>'Medium-end market'!R28</f>
        <v>33487.05475007389</v>
      </c>
      <c r="W28" s="4">
        <f>'Low-end market'!R28</f>
        <v>32480.703302481255</v>
      </c>
      <c r="X28" s="11">
        <f t="shared" si="1"/>
        <v>92763.794486729152</v>
      </c>
      <c r="AC28" s="10">
        <v>12.5</v>
      </c>
      <c r="AD28" s="12">
        <f t="shared" si="2"/>
        <v>0.60009178673592345</v>
      </c>
      <c r="AE28" s="12">
        <f t="shared" si="3"/>
        <v>0.47752798320674872</v>
      </c>
      <c r="AF28" s="12">
        <f t="shared" si="4"/>
        <v>0.31488888052669672</v>
      </c>
    </row>
    <row r="29" spans="3:32" x14ac:dyDescent="0.3">
      <c r="K29" s="10">
        <v>13</v>
      </c>
      <c r="L29" s="4">
        <f>'High-end market'!H29</f>
        <v>161414.27576529112</v>
      </c>
      <c r="M29" s="4">
        <f>'Medium-end market'!H29</f>
        <v>175519.70252749394</v>
      </c>
      <c r="N29" s="4">
        <f>'Low-end market'!H29</f>
        <v>135379.71486192237</v>
      </c>
      <c r="O29" s="11">
        <f t="shared" si="0"/>
        <v>472313.69315470743</v>
      </c>
      <c r="P29" s="4">
        <f t="shared" si="5"/>
        <v>527686.30684529257</v>
      </c>
      <c r="T29" s="10">
        <v>13</v>
      </c>
      <c r="U29" s="4">
        <f>'High-end market'!R29</f>
        <v>26972.803119521905</v>
      </c>
      <c r="V29" s="4">
        <f>'Medium-end market'!R29</f>
        <v>33976.619001744322</v>
      </c>
      <c r="W29" s="4">
        <f>'Low-end market'!R29</f>
        <v>35150.942155729063</v>
      </c>
      <c r="X29" s="11">
        <f t="shared" si="1"/>
        <v>96100.364276995286</v>
      </c>
      <c r="AC29" s="10">
        <v>13</v>
      </c>
      <c r="AD29" s="12">
        <f t="shared" si="2"/>
        <v>0.61315964203339457</v>
      </c>
      <c r="AE29" s="12">
        <f t="shared" si="3"/>
        <v>0.50328230115410444</v>
      </c>
      <c r="AF29" s="12">
        <f t="shared" si="4"/>
        <v>0.34891679088124317</v>
      </c>
    </row>
    <row r="30" spans="3:32" x14ac:dyDescent="0.3">
      <c r="K30" s="10">
        <v>13.5</v>
      </c>
      <c r="L30" s="4">
        <f>'High-end market'!H30</f>
        <v>164573.80517296257</v>
      </c>
      <c r="M30" s="4">
        <f>'Medium-end market'!H30</f>
        <v>183727.78337340927</v>
      </c>
      <c r="N30" s="4">
        <f>'Low-end market'!H30</f>
        <v>149163.26774384044</v>
      </c>
      <c r="O30" s="11">
        <f t="shared" si="0"/>
        <v>497464.85629021225</v>
      </c>
      <c r="P30" s="4">
        <f t="shared" si="5"/>
        <v>502535.14370978775</v>
      </c>
      <c r="T30" s="10">
        <v>13.5</v>
      </c>
      <c r="U30" s="4">
        <f>'High-end market'!R30</f>
        <v>27134.743995745346</v>
      </c>
      <c r="V30" s="4">
        <f>'Medium-end market'!R30</f>
        <v>34417.338815899042</v>
      </c>
      <c r="W30" s="4">
        <f>'Low-end market'!R30</f>
        <v>37479.033793422619</v>
      </c>
      <c r="X30" s="11">
        <f t="shared" si="1"/>
        <v>99031.116605067014</v>
      </c>
      <c r="AC30" s="10">
        <v>13.5</v>
      </c>
      <c r="AD30" s="12">
        <f t="shared" si="2"/>
        <v>0.62516165307868021</v>
      </c>
      <c r="AE30" s="12">
        <f t="shared" si="3"/>
        <v>0.52681801684131691</v>
      </c>
      <c r="AF30" s="12">
        <f t="shared" si="4"/>
        <v>0.38444141171092888</v>
      </c>
    </row>
    <row r="31" spans="3:32" x14ac:dyDescent="0.3">
      <c r="K31" s="10">
        <v>14</v>
      </c>
      <c r="L31" s="4">
        <f>'High-end market'!H31</f>
        <v>167478.10962345375</v>
      </c>
      <c r="M31" s="4">
        <f>'Medium-end market'!H31</f>
        <v>191230.97311126106</v>
      </c>
      <c r="N31" s="4">
        <f>'Low-end market'!H31</f>
        <v>163101.66947958316</v>
      </c>
      <c r="O31" s="11">
        <f t="shared" si="0"/>
        <v>521810.752214298</v>
      </c>
      <c r="P31" s="4">
        <f t="shared" si="5"/>
        <v>478189.247785702</v>
      </c>
      <c r="T31" s="10">
        <v>14</v>
      </c>
      <c r="U31" s="4">
        <f>'High-end market'!R31</f>
        <v>27283.32104689124</v>
      </c>
      <c r="V31" s="4">
        <f>'Medium-end market'!R31</f>
        <v>34816.033264759077</v>
      </c>
      <c r="W31" s="4">
        <f>'Low-end market'!R31</f>
        <v>39408.867907723419</v>
      </c>
      <c r="X31" s="11">
        <f t="shared" si="1"/>
        <v>101508.22221937374</v>
      </c>
      <c r="AC31" s="10">
        <v>14</v>
      </c>
      <c r="AD31" s="12">
        <f t="shared" si="2"/>
        <v>0.63619414861710832</v>
      </c>
      <c r="AE31" s="12">
        <f t="shared" si="3"/>
        <v>0.54833253938712845</v>
      </c>
      <c r="AF31" s="12">
        <f t="shared" si="4"/>
        <v>0.42036512752469879</v>
      </c>
    </row>
    <row r="32" spans="3:32" x14ac:dyDescent="0.3">
      <c r="K32" s="10">
        <v>14.5</v>
      </c>
      <c r="L32" s="4">
        <f>'High-end market'!H32</f>
        <v>170150.0837203094</v>
      </c>
      <c r="M32" s="4">
        <f>'Medium-end market'!H32</f>
        <v>198093.58480992055</v>
      </c>
      <c r="N32" s="4">
        <f>'Low-end market'!H32</f>
        <v>176782.18053018616</v>
      </c>
      <c r="O32" s="11">
        <f t="shared" si="0"/>
        <v>545025.84906041611</v>
      </c>
      <c r="P32" s="4">
        <f t="shared" si="5"/>
        <v>454974.15093958389</v>
      </c>
      <c r="T32" s="10">
        <v>14.5</v>
      </c>
      <c r="U32" s="4">
        <f>'High-end market'!R32</f>
        <v>27419.816728933205</v>
      </c>
      <c r="V32" s="4">
        <f>'Medium-end market'!R32</f>
        <v>35178.071535078845</v>
      </c>
      <c r="W32" s="4">
        <f>'Low-end market'!R32</f>
        <v>40940.097056680461</v>
      </c>
      <c r="X32" s="11">
        <f t="shared" si="1"/>
        <v>103537.9853206925</v>
      </c>
      <c r="AC32" s="10">
        <v>14.5</v>
      </c>
      <c r="AD32" s="12">
        <f t="shared" si="2"/>
        <v>0.64634409770297963</v>
      </c>
      <c r="AE32" s="12">
        <f t="shared" si="3"/>
        <v>0.56801027902486179</v>
      </c>
      <c r="AF32" s="12">
        <f t="shared" si="4"/>
        <v>0.45562417662419108</v>
      </c>
    </row>
    <row r="33" spans="11:32" x14ac:dyDescent="0.3">
      <c r="K33" s="10">
        <v>15</v>
      </c>
      <c r="L33" s="4">
        <f>'High-end market'!H33</f>
        <v>172610.39547897136</v>
      </c>
      <c r="M33" s="4">
        <f>'Medium-end market'!H33</f>
        <v>204374.8419838562</v>
      </c>
      <c r="N33" s="4">
        <f>'Low-end market'!H33</f>
        <v>189857.18253083515</v>
      </c>
      <c r="O33" s="11">
        <f t="shared" si="0"/>
        <v>566842.41999366274</v>
      </c>
      <c r="P33" s="4">
        <f t="shared" si="5"/>
        <v>433157.58000633726</v>
      </c>
      <c r="T33" s="10">
        <v>15</v>
      </c>
      <c r="U33" s="4">
        <f>'High-end market'!R33</f>
        <v>27545.362862678379</v>
      </c>
      <c r="V33" s="4">
        <f>'Medium-end market'!R33</f>
        <v>35507.85208848583</v>
      </c>
      <c r="W33" s="4">
        <f>'Low-end market'!R33</f>
        <v>42115.792258506037</v>
      </c>
      <c r="X33" s="11">
        <f t="shared" si="1"/>
        <v>105169.00720967024</v>
      </c>
      <c r="AC33" s="10">
        <v>15</v>
      </c>
      <c r="AD33" s="12">
        <f t="shared" si="2"/>
        <v>0.65569001131613047</v>
      </c>
      <c r="AE33" s="12">
        <f t="shared" si="3"/>
        <v>0.58602105228345858</v>
      </c>
      <c r="AF33" s="12">
        <f t="shared" si="4"/>
        <v>0.48932263538875032</v>
      </c>
    </row>
    <row r="34" spans="11:32" x14ac:dyDescent="0.3">
      <c r="K34" s="10">
        <v>15.5</v>
      </c>
      <c r="L34" s="4">
        <f>'High-end market'!H34</f>
        <v>174877.70702213355</v>
      </c>
      <c r="M34" s="4">
        <f>'Medium-end market'!H34</f>
        <v>210128.84729557202</v>
      </c>
      <c r="N34" s="4">
        <f>'Low-end market'!H34</f>
        <v>202075.93644006777</v>
      </c>
      <c r="O34" s="11">
        <f t="shared" si="0"/>
        <v>587082.4907577734</v>
      </c>
      <c r="P34" s="4">
        <f t="shared" si="5"/>
        <v>412917.5092422266</v>
      </c>
      <c r="T34" s="10">
        <v>15.5</v>
      </c>
      <c r="U34" s="4">
        <f>'High-end market'!R34</f>
        <v>27660.963527451193</v>
      </c>
      <c r="V34" s="4">
        <f>'Medium-end market'!R34</f>
        <v>35809.04078787347</v>
      </c>
      <c r="W34" s="4">
        <f>'Low-end market'!R34</f>
        <v>43005.66125232233</v>
      </c>
      <c r="X34" s="11">
        <f t="shared" si="1"/>
        <v>106475.665567647</v>
      </c>
      <c r="AC34" s="10">
        <v>15.5</v>
      </c>
      <c r="AD34" s="12">
        <f t="shared" si="2"/>
        <v>0.66430278071085869</v>
      </c>
      <c r="AE34" s="12">
        <f t="shared" si="3"/>
        <v>0.60251999224536779</v>
      </c>
      <c r="AF34" s="12">
        <f t="shared" si="4"/>
        <v>0.52081426917543228</v>
      </c>
    </row>
    <row r="35" spans="11:32" x14ac:dyDescent="0.3">
      <c r="K35" s="10">
        <v>16</v>
      </c>
      <c r="L35" s="4">
        <f>'High-end market'!H35</f>
        <v>176968.87700294892</v>
      </c>
      <c r="M35" s="4">
        <f>'Medium-end market'!H35</f>
        <v>215404.76226925728</v>
      </c>
      <c r="N35" s="4">
        <f>'Low-end market'!H35</f>
        <v>213295.14919453094</v>
      </c>
      <c r="O35" s="11">
        <f t="shared" si="0"/>
        <v>605668.78846673714</v>
      </c>
      <c r="P35" s="4">
        <f t="shared" si="5"/>
        <v>394331.21153326286</v>
      </c>
      <c r="T35" s="10">
        <v>16</v>
      </c>
      <c r="U35" s="4">
        <f>'High-end market'!R35</f>
        <v>27767.513446681725</v>
      </c>
      <c r="V35" s="4">
        <f>'Medium-end market'!R35</f>
        <v>36084.732527131811</v>
      </c>
      <c r="W35" s="4">
        <f>'Low-end market'!R35</f>
        <v>43688.676141587581</v>
      </c>
      <c r="X35" s="11">
        <f t="shared" si="1"/>
        <v>107540.92211540112</v>
      </c>
      <c r="AC35" s="10">
        <v>16</v>
      </c>
      <c r="AD35" s="12">
        <f t="shared" si="2"/>
        <v>0.67224644635498165</v>
      </c>
      <c r="AE35" s="12">
        <f t="shared" si="3"/>
        <v>0.61764806385450111</v>
      </c>
      <c r="AF35" s="12">
        <f t="shared" si="4"/>
        <v>0.54972976596528589</v>
      </c>
    </row>
    <row r="36" spans="11:32" x14ac:dyDescent="0.3">
      <c r="K36" s="10">
        <v>16.5</v>
      </c>
      <c r="L36" s="4">
        <f>'High-end market'!H36</f>
        <v>178899.14452592499</v>
      </c>
      <c r="M36" s="4">
        <f>'Medium-end market'!H36</f>
        <v>220247.09493534986</v>
      </c>
      <c r="N36" s="4">
        <f>'Low-end market'!H36</f>
        <v>223471.07517871595</v>
      </c>
      <c r="O36" s="11">
        <f t="shared" si="0"/>
        <v>622617.3146399908</v>
      </c>
      <c r="P36" s="4">
        <f t="shared" si="5"/>
        <v>377382.6853600092</v>
      </c>
      <c r="T36" s="10">
        <v>16.5</v>
      </c>
      <c r="U36" s="4">
        <f>'High-end market'!R36</f>
        <v>27865.812942694567</v>
      </c>
      <c r="V36" s="4">
        <f>'Medium-end market'!R36</f>
        <v>36337.569821309364</v>
      </c>
      <c r="W36" s="4">
        <f>'Low-end market'!R36</f>
        <v>44236.954642984711</v>
      </c>
      <c r="X36" s="11">
        <f t="shared" si="1"/>
        <v>108440.33740698863</v>
      </c>
      <c r="AC36" s="10">
        <v>16.5</v>
      </c>
      <c r="AD36" s="12">
        <f t="shared" si="2"/>
        <v>0.67957889658471027</v>
      </c>
      <c r="AE36" s="12">
        <f t="shared" si="3"/>
        <v>0.6315328887035121</v>
      </c>
      <c r="AF36" s="12">
        <f t="shared" si="4"/>
        <v>0.57595637932658739</v>
      </c>
    </row>
    <row r="37" spans="11:32" x14ac:dyDescent="0.3">
      <c r="K37" s="10">
        <v>17</v>
      </c>
      <c r="L37" s="4">
        <f>'High-end market'!H37</f>
        <v>180682.29516299209</v>
      </c>
      <c r="M37" s="4">
        <f>'Medium-end market'!H37</f>
        <v>224696.04066367241</v>
      </c>
      <c r="N37" s="4">
        <f>'Low-end market'!H37</f>
        <v>232637.13425739139</v>
      </c>
      <c r="O37" s="11">
        <f t="shared" si="0"/>
        <v>638015.47008405579</v>
      </c>
      <c r="P37" s="4">
        <f t="shared" si="5"/>
        <v>361984.52991594421</v>
      </c>
      <c r="T37" s="10">
        <v>17</v>
      </c>
      <c r="U37" s="4">
        <f>'High-end market'!R37</f>
        <v>27956.580247637925</v>
      </c>
      <c r="V37" s="4">
        <f>'Medium-end market'!R37</f>
        <v>36569.831614754847</v>
      </c>
      <c r="W37" s="4">
        <f>'Low-end market'!R37</f>
        <v>44703.471476508537</v>
      </c>
      <c r="X37" s="11">
        <f t="shared" si="1"/>
        <v>109229.8833389013</v>
      </c>
      <c r="AC37" s="10">
        <v>17</v>
      </c>
      <c r="AD37" s="12">
        <f t="shared" si="2"/>
        <v>0.68635249824498423</v>
      </c>
      <c r="AE37" s="12">
        <f t="shared" si="3"/>
        <v>0.64428972233311088</v>
      </c>
      <c r="AF37" s="12">
        <f t="shared" si="4"/>
        <v>0.59958024293142098</v>
      </c>
    </row>
    <row r="38" spans="11:32" x14ac:dyDescent="0.3">
      <c r="K38" s="10">
        <v>17.5</v>
      </c>
      <c r="L38" s="4">
        <f>'High-end market'!H38</f>
        <v>182330.8101271638</v>
      </c>
      <c r="M38" s="4">
        <f>'Medium-end market'!H38</f>
        <v>228787.84230786085</v>
      </c>
      <c r="N38" s="4">
        <f>'Low-end market'!H38</f>
        <v>240872.95355263582</v>
      </c>
      <c r="O38" s="11">
        <f t="shared" si="0"/>
        <v>651991.60598766047</v>
      </c>
      <c r="P38" s="4">
        <f t="shared" si="5"/>
        <v>348008.39401233953</v>
      </c>
      <c r="T38" s="10">
        <v>17.5</v>
      </c>
      <c r="U38" s="4">
        <f>'High-end market'!R38</f>
        <v>28040.461751587245</v>
      </c>
      <c r="V38" s="4">
        <f>'Medium-end market'!R38</f>
        <v>36783.500724667028</v>
      </c>
      <c r="W38" s="4">
        <f>'Low-end market'!R38</f>
        <v>45118.147501366264</v>
      </c>
      <c r="X38" s="11">
        <f t="shared" si="1"/>
        <v>109942.10997762054</v>
      </c>
      <c r="AC38" s="10">
        <v>17.5</v>
      </c>
      <c r="AD38" s="12">
        <f t="shared" si="2"/>
        <v>0.6926146633510496</v>
      </c>
      <c r="AE38" s="12">
        <f t="shared" si="3"/>
        <v>0.65602248690426046</v>
      </c>
      <c r="AF38" s="12">
        <f t="shared" si="4"/>
        <v>0.62080658132122624</v>
      </c>
    </row>
    <row r="39" spans="11:32" x14ac:dyDescent="0.3">
      <c r="K39" s="10">
        <v>18</v>
      </c>
      <c r="L39" s="4">
        <f>'High-end market'!H39</f>
        <v>183855.99989808752</v>
      </c>
      <c r="M39" s="4">
        <f>'Medium-end market'!H39</f>
        <v>232555.14869180895</v>
      </c>
      <c r="N39" s="4">
        <f>'Low-end market'!H39</f>
        <v>248274.40623619454</v>
      </c>
      <c r="O39" s="11">
        <f t="shared" si="0"/>
        <v>664685.55482609104</v>
      </c>
      <c r="P39" s="4">
        <f t="shared" si="5"/>
        <v>335314.44517390896</v>
      </c>
      <c r="T39" s="10">
        <v>18</v>
      </c>
      <c r="U39" s="4">
        <f>'High-end market'!R39</f>
        <v>28118.040621388096</v>
      </c>
      <c r="V39" s="4">
        <f>'Medium-end market'!R39</f>
        <v>36980.315730617032</v>
      </c>
      <c r="W39" s="4">
        <f>'Low-end market'!R39</f>
        <v>45494.073989117518</v>
      </c>
      <c r="X39" s="11">
        <f t="shared" si="1"/>
        <v>110592.43034112264</v>
      </c>
      <c r="AC39" s="10">
        <v>18</v>
      </c>
      <c r="AD39" s="12">
        <f t="shared" si="2"/>
        <v>0.69840835668789181</v>
      </c>
      <c r="AE39" s="12">
        <f t="shared" si="3"/>
        <v>0.66682479911629811</v>
      </c>
      <c r="AF39" s="12">
        <f t="shared" si="4"/>
        <v>0.63988249029947042</v>
      </c>
    </row>
    <row r="40" spans="11:32" x14ac:dyDescent="0.3">
      <c r="K40" s="10">
        <v>18.5</v>
      </c>
      <c r="L40" s="4">
        <f>'High-end market'!H40</f>
        <v>185268.1236783292</v>
      </c>
      <c r="M40" s="4">
        <f>'Medium-end market'!H40</f>
        <v>236027.35888533475</v>
      </c>
      <c r="N40" s="4">
        <f>'Low-end market'!H40</f>
        <v>254934.54110055318</v>
      </c>
      <c r="O40" s="11">
        <f t="shared" si="0"/>
        <v>676230.02366421721</v>
      </c>
      <c r="P40" s="4">
        <f t="shared" si="5"/>
        <v>323769.97633578279</v>
      </c>
      <c r="T40" s="10">
        <v>18.5</v>
      </c>
      <c r="U40" s="4">
        <f>'High-end market'!R40</f>
        <v>28189.844117195884</v>
      </c>
      <c r="V40" s="4">
        <f>'Medium-end market'!R40</f>
        <v>37161.811399040263</v>
      </c>
      <c r="W40" s="4">
        <f>'Low-end market'!R40</f>
        <v>45837.155986165271</v>
      </c>
      <c r="X40" s="11">
        <f t="shared" si="1"/>
        <v>111188.81150240143</v>
      </c>
      <c r="AC40" s="10">
        <v>18.5</v>
      </c>
      <c r="AD40" s="12">
        <f t="shared" si="2"/>
        <v>0.70377254958529611</v>
      </c>
      <c r="AE40" s="12">
        <f t="shared" si="3"/>
        <v>0.67678095737730393</v>
      </c>
      <c r="AF40" s="12">
        <f t="shared" si="4"/>
        <v>0.65704778634163186</v>
      </c>
    </row>
    <row r="41" spans="11:32" x14ac:dyDescent="0.3">
      <c r="K41" s="10">
        <v>19</v>
      </c>
      <c r="L41" s="4">
        <f>'High-end market'!H41</f>
        <v>186576.49605305804</v>
      </c>
      <c r="M41" s="4">
        <f>'Medium-end market'!H41</f>
        <v>239230.94521579158</v>
      </c>
      <c r="N41" s="4">
        <f>'Low-end market'!H41</f>
        <v>260937.08543326138</v>
      </c>
      <c r="O41" s="11">
        <f t="shared" si="0"/>
        <v>686744.526702111</v>
      </c>
      <c r="P41" s="4">
        <f t="shared" si="5"/>
        <v>313255.473297889</v>
      </c>
      <c r="T41" s="10">
        <v>19</v>
      </c>
      <c r="U41" s="4">
        <f>'High-end market'!R41</f>
        <v>28256.349855907327</v>
      </c>
      <c r="V41" s="4">
        <f>'Medium-end market'!R41</f>
        <v>37329.350559898048</v>
      </c>
      <c r="W41" s="4">
        <f>'Low-end market'!R41</f>
        <v>46151.344688865822</v>
      </c>
      <c r="X41" s="11">
        <f t="shared" si="1"/>
        <v>111737.0451046712</v>
      </c>
      <c r="AC41" s="10">
        <v>19</v>
      </c>
      <c r="AD41" s="12">
        <f t="shared" si="2"/>
        <v>0.70874262508284158</v>
      </c>
      <c r="AE41" s="12">
        <f t="shared" si="3"/>
        <v>0.6859668680022698</v>
      </c>
      <c r="AF41" s="12">
        <f t="shared" si="4"/>
        <v>0.6725182614259313</v>
      </c>
    </row>
    <row r="42" spans="11:32" x14ac:dyDescent="0.3">
      <c r="K42" s="10">
        <v>19.5</v>
      </c>
      <c r="L42" s="4">
        <f>'High-end market'!H42</f>
        <v>187789.58216612157</v>
      </c>
      <c r="M42" s="4">
        <f>'Medium-end market'!H42</f>
        <v>242189.75153418892</v>
      </c>
      <c r="N42" s="4">
        <f>'Low-end market'!H42</f>
        <v>266356.14286242181</v>
      </c>
      <c r="O42" s="11">
        <f t="shared" si="0"/>
        <v>696335.47656273236</v>
      </c>
      <c r="P42" s="4">
        <f t="shared" si="5"/>
        <v>303664.52343726764</v>
      </c>
      <c r="T42" s="10">
        <v>19.5</v>
      </c>
      <c r="U42" s="4">
        <f>'High-end market'!R42</f>
        <v>28317.99121345712</v>
      </c>
      <c r="V42" s="4">
        <f>'Medium-end market'!R42</f>
        <v>37484.149541593462</v>
      </c>
      <c r="W42" s="4">
        <f>'Low-end market'!R42</f>
        <v>46439.872910780658</v>
      </c>
      <c r="X42" s="11">
        <f t="shared" si="1"/>
        <v>112242.01366583124</v>
      </c>
      <c r="AC42" s="10">
        <v>19.5</v>
      </c>
      <c r="AD42" s="12">
        <f t="shared" si="2"/>
        <v>0.71335073947244665</v>
      </c>
      <c r="AE42" s="12">
        <f t="shared" si="3"/>
        <v>0.69445090045645574</v>
      </c>
      <c r="AF42" s="12">
        <f t="shared" si="4"/>
        <v>0.68648490428459219</v>
      </c>
    </row>
    <row r="43" spans="11:32" x14ac:dyDescent="0.3">
      <c r="K43" s="10">
        <v>20</v>
      </c>
      <c r="L43" s="4">
        <f>'High-end market'!H43</f>
        <v>188915.08263659835</v>
      </c>
      <c r="M43" s="4">
        <f>'Medium-end market'!H43</f>
        <v>244925.26554385724</v>
      </c>
      <c r="N43" s="4">
        <f>'Low-end market'!H43</f>
        <v>271257.12966837391</v>
      </c>
      <c r="O43" s="11">
        <f t="shared" si="0"/>
        <v>705097.47784882947</v>
      </c>
      <c r="P43" s="4">
        <f t="shared" si="5"/>
        <v>294902.52215117053</v>
      </c>
      <c r="T43" s="10">
        <v>20</v>
      </c>
      <c r="U43" s="4">
        <f>'High-end market'!R43</f>
        <v>28375.16201547685</v>
      </c>
      <c r="V43" s="4">
        <f>'Medium-end market'!R43</f>
        <v>37627.298700835818</v>
      </c>
      <c r="W43" s="4">
        <f>'Low-end market'!R43</f>
        <v>46705.467737566003</v>
      </c>
      <c r="X43" s="11">
        <f t="shared" si="1"/>
        <v>112707.92845387867</v>
      </c>
      <c r="AC43" s="10">
        <v>20</v>
      </c>
      <c r="AD43" s="12">
        <f t="shared" si="2"/>
        <v>0.71762614486836984</v>
      </c>
      <c r="AE43" s="12">
        <f t="shared" si="3"/>
        <v>0.70229466822611397</v>
      </c>
      <c r="AF43" s="12">
        <f t="shared" si="4"/>
        <v>0.69911631357828319</v>
      </c>
    </row>
  </sheetData>
  <conditionalFormatting sqref="C5:G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:G13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93752-ABEE-49E2-A324-3B5CC6439012}">
  <dimension ref="B2:S44"/>
  <sheetViews>
    <sheetView zoomScale="72" zoomScaleNormal="80" workbookViewId="0">
      <selection activeCell="C23" sqref="C23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0.16</v>
      </c>
      <c r="I3">
        <v>0</v>
      </c>
      <c r="J3" s="14">
        <f>'Performance evolution'!P3</f>
        <v>0.45</v>
      </c>
      <c r="K3" s="25">
        <f>'Performance evolution'!O3</f>
        <v>0.35</v>
      </c>
      <c r="L3" s="15">
        <f>F2*F3*F4-M3</f>
        <v>15945</v>
      </c>
      <c r="M3" s="29">
        <v>55</v>
      </c>
      <c r="N3" s="31">
        <f>IF($F$6=1,J3^$F$7*LOG(L3)^$F$8,EXP(J3*$F$7+LOG(L3)*$F$8))</f>
        <v>1663.1917161239471</v>
      </c>
      <c r="O3" s="31">
        <f>IF($F$6=1,K3^$F$7*LOG(M3)^$F$8,EXP(K3*$F$7+LOG(M3)*$F$8))</f>
        <v>5.7536130598671473</v>
      </c>
      <c r="P3" s="30">
        <f>N3/SUM($N3:$O3)</f>
        <v>0.99655254551526806</v>
      </c>
      <c r="Q3" s="30">
        <f>O3/SUM($N3:$O3)</f>
        <v>3.4474544847319299E-3</v>
      </c>
      <c r="R3" s="4">
        <f>$F$2*$F$3*$F$4*($F$5/2)*P3</f>
        <v>797.24203641221447</v>
      </c>
      <c r="S3" s="4">
        <f>$F$2*$F$3*$F$4*($F$5/2)*Q3</f>
        <v>2.757963587785544</v>
      </c>
    </row>
    <row r="4" spans="2:19" x14ac:dyDescent="0.3">
      <c r="B4" t="s">
        <v>29</v>
      </c>
      <c r="F4" s="17">
        <f>'Total market'!G7</f>
        <v>0.1</v>
      </c>
      <c r="I4">
        <v>0.5</v>
      </c>
      <c r="J4" s="14">
        <f>'Performance evolution'!P4</f>
        <v>0.45</v>
      </c>
      <c r="K4" s="25">
        <f>'Performance evolution'!O4</f>
        <v>0.35005340297732601</v>
      </c>
      <c r="L4" s="15">
        <f>L3-($F$2*$F$3*$F$4*($F$5/2))*L3/SUM($L3:$M3)+R3</f>
        <v>15944.992036412215</v>
      </c>
      <c r="M4" s="15">
        <f>M3-($F$2*$F$3*$F$4*($F$5/2))*M3/SUM($L3:$M3)+S3</f>
        <v>55.007963587785547</v>
      </c>
      <c r="N4" s="31">
        <f t="shared" ref="N4:O43" si="0">IF($F$6=1,J4^$F$7*LOG(L4)^$F$8,EXP(J4*$F$7+LOG(L4)*$F$8))</f>
        <v>1663.191201083207</v>
      </c>
      <c r="O4" s="31">
        <f t="shared" si="0"/>
        <v>5.7561775801597541</v>
      </c>
      <c r="P4" s="30">
        <f t="shared" ref="P4:Q43" si="1">N4/SUM($N4:$O4)</f>
        <v>0.99655101313932981</v>
      </c>
      <c r="Q4" s="30">
        <f t="shared" si="1"/>
        <v>3.4489868606700975E-3</v>
      </c>
      <c r="R4" s="4">
        <f t="shared" ref="R4:S43" si="2">$F$2*$F$3*$F$4*($F$5/2)*P4</f>
        <v>797.24081051146391</v>
      </c>
      <c r="S4" s="4">
        <f t="shared" si="2"/>
        <v>2.7591894885360779</v>
      </c>
    </row>
    <row r="5" spans="2:19" x14ac:dyDescent="0.3">
      <c r="B5" t="s">
        <v>40</v>
      </c>
      <c r="F5" s="17">
        <v>0.1</v>
      </c>
      <c r="I5">
        <v>1</v>
      </c>
      <c r="J5" s="14">
        <f>'Performance evolution'!P5</f>
        <v>0.45</v>
      </c>
      <c r="K5" s="25">
        <f>'Performance evolution'!O5</f>
        <v>0.35011913668853151</v>
      </c>
      <c r="L5" s="15">
        <f t="shared" ref="L5:M20" si="3">L4-($F$2*$F$3*$F$4*($F$5/2))*L4/SUM($L4:$M4)+R4</f>
        <v>15944.983245103069</v>
      </c>
      <c r="M5" s="15">
        <f t="shared" si="3"/>
        <v>55.016754896932348</v>
      </c>
      <c r="N5" s="31">
        <f t="shared" si="0"/>
        <v>1663.1906325098876</v>
      </c>
      <c r="O5" s="31">
        <f t="shared" si="0"/>
        <v>5.7591767744424684</v>
      </c>
      <c r="P5" s="30">
        <f t="shared" si="1"/>
        <v>0.99654922110754662</v>
      </c>
      <c r="Q5" s="30">
        <f t="shared" si="1"/>
        <v>3.4507788924533849E-3</v>
      </c>
      <c r="R5" s="4">
        <f t="shared" si="2"/>
        <v>797.23937688603735</v>
      </c>
      <c r="S5" s="4">
        <f t="shared" si="2"/>
        <v>2.760623113962708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evolution'!P6</f>
        <v>0.45</v>
      </c>
      <c r="K6" s="25">
        <f>'Performance evolution'!O6</f>
        <v>0.35020198133884467</v>
      </c>
      <c r="L6" s="15">
        <f t="shared" si="3"/>
        <v>15944.973459733952</v>
      </c>
      <c r="M6" s="15">
        <f t="shared" si="3"/>
        <v>55.026540266048443</v>
      </c>
      <c r="N6" s="31">
        <f t="shared" si="0"/>
        <v>1663.1899996460825</v>
      </c>
      <c r="O6" s="31">
        <f t="shared" si="0"/>
        <v>5.7627551412513478</v>
      </c>
      <c r="P6" s="30">
        <f t="shared" si="1"/>
        <v>0.99654708311860773</v>
      </c>
      <c r="Q6" s="30">
        <f t="shared" si="1"/>
        <v>3.4529168813922876E-3</v>
      </c>
      <c r="R6" s="4">
        <f t="shared" si="2"/>
        <v>797.23766649488618</v>
      </c>
      <c r="S6" s="4">
        <f t="shared" si="2"/>
        <v>2.7623335051138302</v>
      </c>
    </row>
    <row r="7" spans="2:19" ht="14.4" customHeight="1" x14ac:dyDescent="0.3">
      <c r="B7" t="s">
        <v>42</v>
      </c>
      <c r="F7" s="1">
        <v>1.5</v>
      </c>
      <c r="I7">
        <v>2</v>
      </c>
      <c r="J7" s="14">
        <f>'Performance evolution'!P7</f>
        <v>0.45</v>
      </c>
      <c r="K7" s="25">
        <f>'Performance evolution'!O7</f>
        <v>0.35030908483235074</v>
      </c>
      <c r="L7" s="15">
        <f t="shared" si="3"/>
        <v>15944.96245324214</v>
      </c>
      <c r="M7" s="15">
        <f t="shared" si="3"/>
        <v>55.03754675785985</v>
      </c>
      <c r="N7" s="31">
        <f t="shared" si="0"/>
        <v>1663.1892878065573</v>
      </c>
      <c r="O7" s="31">
        <f t="shared" si="0"/>
        <v>5.7671254838295667</v>
      </c>
      <c r="P7" s="30">
        <f t="shared" si="1"/>
        <v>0.9965444720797354</v>
      </c>
      <c r="Q7" s="30">
        <f t="shared" si="1"/>
        <v>3.4555279202645819E-3</v>
      </c>
      <c r="R7" s="4">
        <f t="shared" si="2"/>
        <v>797.23557766378826</v>
      </c>
      <c r="S7" s="4">
        <f t="shared" si="2"/>
        <v>2.7644223362116653</v>
      </c>
    </row>
    <row r="8" spans="2:19" ht="14.4" customHeight="1" x14ac:dyDescent="0.3">
      <c r="B8" t="s">
        <v>43</v>
      </c>
      <c r="F8" s="1">
        <v>6</v>
      </c>
      <c r="I8">
        <v>2.5</v>
      </c>
      <c r="J8" s="14">
        <f>'Performance evolution'!P8</f>
        <v>0.45</v>
      </c>
      <c r="K8" s="25">
        <f>'Performance evolution'!O8</f>
        <v>0.35045132515774075</v>
      </c>
      <c r="L8" s="15">
        <f t="shared" si="3"/>
        <v>15944.949908243821</v>
      </c>
      <c r="M8" s="15">
        <f t="shared" si="3"/>
        <v>55.050091756178524</v>
      </c>
      <c r="N8" s="31">
        <f t="shared" si="0"/>
        <v>1663.188476464584</v>
      </c>
      <c r="O8" s="31">
        <f t="shared" si="0"/>
        <v>5.7726074939798657</v>
      </c>
      <c r="P8" s="30">
        <f t="shared" si="1"/>
        <v>0.99654119706596878</v>
      </c>
      <c r="Q8" s="30">
        <f t="shared" si="1"/>
        <v>3.4588029340312555E-3</v>
      </c>
      <c r="R8" s="4">
        <f t="shared" si="2"/>
        <v>797.23295765277499</v>
      </c>
      <c r="S8" s="4">
        <f t="shared" si="2"/>
        <v>2.7670423472250043</v>
      </c>
    </row>
    <row r="9" spans="2:19" x14ac:dyDescent="0.3">
      <c r="B9" s="27"/>
      <c r="I9">
        <v>3</v>
      </c>
      <c r="J9" s="14">
        <f>'Performance evolution'!P9</f>
        <v>0.45</v>
      </c>
      <c r="K9" s="25">
        <f>'Performance evolution'!O9</f>
        <v>0.35064549713187265</v>
      </c>
      <c r="L9" s="15">
        <f t="shared" si="3"/>
        <v>15944.935370484405</v>
      </c>
      <c r="M9" s="15">
        <f t="shared" si="3"/>
        <v>55.064629515594604</v>
      </c>
      <c r="N9" s="31">
        <f t="shared" si="0"/>
        <v>1663.1875362413168</v>
      </c>
      <c r="O9" s="31">
        <f t="shared" si="0"/>
        <v>5.7796896718244675</v>
      </c>
      <c r="P9" s="30">
        <f t="shared" si="1"/>
        <v>0.99653696634536237</v>
      </c>
      <c r="Q9" s="30">
        <f t="shared" si="1"/>
        <v>3.463033654637663E-3</v>
      </c>
      <c r="R9" s="4">
        <f t="shared" si="2"/>
        <v>797.22957307628985</v>
      </c>
      <c r="S9" s="4">
        <f t="shared" si="2"/>
        <v>2.7704269237101302</v>
      </c>
    </row>
    <row r="10" spans="2:19" x14ac:dyDescent="0.3">
      <c r="I10">
        <v>3.5</v>
      </c>
      <c r="J10" s="14">
        <f>'Performance evolution'!P10</f>
        <v>0.45</v>
      </c>
      <c r="K10" s="25">
        <f>'Performance evolution'!O10</f>
        <v>0.35091776966330079</v>
      </c>
      <c r="L10" s="15">
        <f t="shared" si="3"/>
        <v>15944.918175036473</v>
      </c>
      <c r="M10" s="15">
        <f t="shared" si="3"/>
        <v>55.081824963525008</v>
      </c>
      <c r="N10" s="31">
        <f t="shared" si="0"/>
        <v>1663.1864241326678</v>
      </c>
      <c r="O10" s="31">
        <f t="shared" si="0"/>
        <v>5.7891275873503902</v>
      </c>
      <c r="P10" s="30">
        <f t="shared" si="1"/>
        <v>0.99653132870557382</v>
      </c>
      <c r="Q10" s="30">
        <f t="shared" si="1"/>
        <v>3.4686712944262204E-3</v>
      </c>
      <c r="R10" s="4">
        <f t="shared" si="2"/>
        <v>797.22506296445908</v>
      </c>
      <c r="S10" s="4">
        <f t="shared" si="2"/>
        <v>2.7749370355409764</v>
      </c>
    </row>
    <row r="11" spans="2:19" x14ac:dyDescent="0.3">
      <c r="I11">
        <v>4</v>
      </c>
      <c r="J11" s="14">
        <f>'Performance evolution'!P11</f>
        <v>0.45</v>
      </c>
      <c r="K11" s="25">
        <f>'Performance evolution'!O11</f>
        <v>0.35130897714690762</v>
      </c>
      <c r="L11" s="15">
        <f t="shared" si="3"/>
        <v>15944.897329249108</v>
      </c>
      <c r="M11" s="15">
        <f t="shared" si="3"/>
        <v>55.102670750889736</v>
      </c>
      <c r="N11" s="31">
        <f t="shared" si="0"/>
        <v>1663.1850759390127</v>
      </c>
      <c r="O11" s="31">
        <f t="shared" si="0"/>
        <v>5.8020957341961941</v>
      </c>
      <c r="P11" s="30">
        <f t="shared" si="1"/>
        <v>0.99652358278561282</v>
      </c>
      <c r="Q11" s="30">
        <f t="shared" si="1"/>
        <v>3.4764172143872275E-3</v>
      </c>
      <c r="R11" s="4">
        <f t="shared" si="2"/>
        <v>797.21886622849024</v>
      </c>
      <c r="S11" s="4">
        <f t="shared" si="2"/>
        <v>2.7811337715097819</v>
      </c>
    </row>
    <row r="12" spans="2:19" x14ac:dyDescent="0.3">
      <c r="I12">
        <v>4.5</v>
      </c>
      <c r="J12" s="14">
        <f>'Performance evolution'!P12</f>
        <v>0.45</v>
      </c>
      <c r="K12" s="25">
        <f>'Performance evolution'!O12</f>
        <v>0.35188227151452856</v>
      </c>
      <c r="L12" s="15">
        <f t="shared" si="3"/>
        <v>15944.871329015143</v>
      </c>
      <c r="M12" s="15">
        <f t="shared" si="3"/>
        <v>55.128670984855027</v>
      </c>
      <c r="N12" s="31">
        <f t="shared" si="0"/>
        <v>1663.1833943822216</v>
      </c>
      <c r="O12" s="31">
        <f t="shared" si="0"/>
        <v>5.8204114550041055</v>
      </c>
      <c r="P12" s="30">
        <f t="shared" si="1"/>
        <v>0.99651264338963896</v>
      </c>
      <c r="Q12" s="30">
        <f t="shared" si="1"/>
        <v>3.4873566103609936E-3</v>
      </c>
      <c r="R12" s="4">
        <f t="shared" si="2"/>
        <v>797.21011471171119</v>
      </c>
      <c r="S12" s="4">
        <f t="shared" si="2"/>
        <v>2.789885288288795</v>
      </c>
    </row>
    <row r="13" spans="2:19" x14ac:dyDescent="0.3">
      <c r="I13">
        <v>5</v>
      </c>
      <c r="J13" s="14">
        <f>'Performance evolution'!P13</f>
        <v>0.45</v>
      </c>
      <c r="K13" s="25">
        <f>'Performance evolution'!O13</f>
        <v>0.35273322807550261</v>
      </c>
      <c r="L13" s="15">
        <f t="shared" si="3"/>
        <v>15944.837877276097</v>
      </c>
      <c r="M13" s="15">
        <f t="shared" si="3"/>
        <v>55.162122723901071</v>
      </c>
      <c r="N13" s="31">
        <f t="shared" si="0"/>
        <v>1663.1812308997783</v>
      </c>
      <c r="O13" s="31">
        <f t="shared" si="0"/>
        <v>5.8468419459359264</v>
      </c>
      <c r="P13" s="30">
        <f t="shared" si="1"/>
        <v>0.9964968582368019</v>
      </c>
      <c r="Q13" s="30">
        <f t="shared" si="1"/>
        <v>3.5031417631981388E-3</v>
      </c>
      <c r="R13" s="4">
        <f t="shared" si="2"/>
        <v>797.1974865894415</v>
      </c>
      <c r="S13" s="4">
        <f t="shared" si="2"/>
        <v>2.802513410558511</v>
      </c>
    </row>
    <row r="14" spans="2:19" x14ac:dyDescent="0.3">
      <c r="I14">
        <v>5.5</v>
      </c>
      <c r="J14" s="14">
        <f>'Performance evolution'!P14</f>
        <v>0.45</v>
      </c>
      <c r="K14" s="25">
        <f>'Performance evolution'!O14</f>
        <v>0.35400142942639357</v>
      </c>
      <c r="L14" s="15">
        <f t="shared" si="3"/>
        <v>15944.793470001732</v>
      </c>
      <c r="M14" s="15">
        <f t="shared" si="3"/>
        <v>55.206529998264529</v>
      </c>
      <c r="N14" s="31">
        <f t="shared" si="0"/>
        <v>1663.1783588675748</v>
      </c>
      <c r="O14" s="31">
        <f t="shared" si="0"/>
        <v>5.8854834504109741</v>
      </c>
      <c r="P14" s="30">
        <f t="shared" si="1"/>
        <v>0.99647378170853118</v>
      </c>
      <c r="Q14" s="30">
        <f t="shared" si="1"/>
        <v>3.5262182914688575E-3</v>
      </c>
      <c r="R14" s="4">
        <f t="shared" si="2"/>
        <v>797.17902536682493</v>
      </c>
      <c r="S14" s="4">
        <f t="shared" si="2"/>
        <v>2.8209746331750862</v>
      </c>
    </row>
    <row r="15" spans="2:19" x14ac:dyDescent="0.3">
      <c r="I15">
        <v>6</v>
      </c>
      <c r="J15" s="14">
        <f>'Performance evolution'!P15</f>
        <v>0.45</v>
      </c>
      <c r="K15" s="25">
        <f>'Performance evolution'!O15</f>
        <v>0.3558809650348565</v>
      </c>
      <c r="L15" s="15">
        <f t="shared" si="3"/>
        <v>15944.732821868469</v>
      </c>
      <c r="M15" s="15">
        <f t="shared" si="3"/>
        <v>55.267178131526386</v>
      </c>
      <c r="N15" s="31">
        <f t="shared" si="0"/>
        <v>1663.1744364546025</v>
      </c>
      <c r="O15" s="31">
        <f t="shared" si="0"/>
        <v>5.9421682613741691</v>
      </c>
      <c r="P15" s="30">
        <f t="shared" si="1"/>
        <v>0.99643993221049687</v>
      </c>
      <c r="Q15" s="30">
        <f t="shared" si="1"/>
        <v>3.5600677895031253E-3</v>
      </c>
      <c r="R15" s="4">
        <f t="shared" si="2"/>
        <v>797.15194576839747</v>
      </c>
      <c r="S15" s="4">
        <f t="shared" si="2"/>
        <v>2.8480542316025002</v>
      </c>
    </row>
    <row r="16" spans="2:19" x14ac:dyDescent="0.3">
      <c r="I16">
        <v>6.5</v>
      </c>
      <c r="J16" s="14">
        <f>'Performance evolution'!P16</f>
        <v>0.45</v>
      </c>
      <c r="K16" s="25">
        <f>'Performance evolution'!O16</f>
        <v>0.35862605175870127</v>
      </c>
      <c r="L16" s="15">
        <f t="shared" si="3"/>
        <v>15944.648126543441</v>
      </c>
      <c r="M16" s="15">
        <f t="shared" si="3"/>
        <v>55.351873456552568</v>
      </c>
      <c r="N16" s="31">
        <f t="shared" si="0"/>
        <v>1663.1689587794342</v>
      </c>
      <c r="O16" s="31">
        <f t="shared" si="0"/>
        <v>6.0248313112398195</v>
      </c>
      <c r="P16" s="30">
        <f t="shared" si="1"/>
        <v>0.99639057409211162</v>
      </c>
      <c r="Q16" s="30">
        <f t="shared" si="1"/>
        <v>3.6094259078884657E-3</v>
      </c>
      <c r="R16" s="4">
        <f t="shared" si="2"/>
        <v>797.1124592736893</v>
      </c>
      <c r="S16" s="4">
        <f t="shared" si="2"/>
        <v>2.8875407263107724</v>
      </c>
    </row>
    <row r="17" spans="9:19" x14ac:dyDescent="0.3">
      <c r="I17">
        <v>7</v>
      </c>
      <c r="J17" s="14">
        <f>'Performance evolution'!P17</f>
        <v>0.45</v>
      </c>
      <c r="K17" s="25">
        <f>'Performance evolution'!O17</f>
        <v>0.36254844486043669</v>
      </c>
      <c r="L17" s="15">
        <f t="shared" si="3"/>
        <v>15944.528179489958</v>
      </c>
      <c r="M17" s="15">
        <f t="shared" si="3"/>
        <v>55.471820510035712</v>
      </c>
      <c r="N17" s="31">
        <f t="shared" si="0"/>
        <v>1663.1612011725795</v>
      </c>
      <c r="O17" s="31">
        <f t="shared" si="0"/>
        <v>6.1437870596804522</v>
      </c>
      <c r="P17" s="30">
        <f t="shared" si="1"/>
        <v>0.99631955388440629</v>
      </c>
      <c r="Q17" s="30">
        <f t="shared" si="1"/>
        <v>3.6804461155936063E-3</v>
      </c>
      <c r="R17" s="4">
        <f t="shared" si="2"/>
        <v>797.05564310752504</v>
      </c>
      <c r="S17" s="4">
        <f t="shared" si="2"/>
        <v>2.9443568924748851</v>
      </c>
    </row>
    <row r="18" spans="9:19" x14ac:dyDescent="0.3">
      <c r="I18">
        <v>7.5</v>
      </c>
      <c r="J18" s="14">
        <f>'Performance evolution'!P18</f>
        <v>0.45</v>
      </c>
      <c r="K18" s="25">
        <f>'Performance evolution'!O18</f>
        <v>0.3680059133258331</v>
      </c>
      <c r="L18" s="15">
        <f t="shared" si="3"/>
        <v>15944.357413622985</v>
      </c>
      <c r="M18" s="15">
        <f t="shared" si="3"/>
        <v>55.642586377008811</v>
      </c>
      <c r="N18" s="31">
        <f t="shared" si="0"/>
        <v>1663.150156797094</v>
      </c>
      <c r="O18" s="31">
        <f t="shared" si="0"/>
        <v>6.3119410902514668</v>
      </c>
      <c r="P18" s="30">
        <f t="shared" si="1"/>
        <v>0.99621917676463634</v>
      </c>
      <c r="Q18" s="30">
        <f t="shared" si="1"/>
        <v>3.7808232353636782E-3</v>
      </c>
      <c r="R18" s="4">
        <f t="shared" si="2"/>
        <v>796.97534141170911</v>
      </c>
      <c r="S18" s="4">
        <f t="shared" si="2"/>
        <v>3.0246585882909427</v>
      </c>
    </row>
    <row r="19" spans="9:19" x14ac:dyDescent="0.3">
      <c r="I19">
        <v>8</v>
      </c>
      <c r="J19" s="14">
        <f>'Performance evolution'!P19</f>
        <v>0.45</v>
      </c>
      <c r="K19" s="25">
        <f>'Performance evolution'!O19</f>
        <v>0.37538421798163596</v>
      </c>
      <c r="L19" s="15">
        <f t="shared" si="3"/>
        <v>15944.114884353545</v>
      </c>
      <c r="M19" s="15">
        <f t="shared" si="3"/>
        <v>55.885115646449307</v>
      </c>
      <c r="N19" s="31">
        <f t="shared" si="0"/>
        <v>1663.1344709862001</v>
      </c>
      <c r="O19" s="31">
        <f t="shared" si="0"/>
        <v>6.5450525938127706</v>
      </c>
      <c r="P19" s="30">
        <f t="shared" si="1"/>
        <v>0.99608005458449944</v>
      </c>
      <c r="Q19" s="30">
        <f t="shared" si="1"/>
        <v>3.9199454155006445E-3</v>
      </c>
      <c r="R19" s="4">
        <f t="shared" si="2"/>
        <v>796.8640436675995</v>
      </c>
      <c r="S19" s="4">
        <f t="shared" si="2"/>
        <v>3.1359563324005157</v>
      </c>
    </row>
    <row r="20" spans="9:19" x14ac:dyDescent="0.3">
      <c r="I20">
        <v>8.5</v>
      </c>
      <c r="J20" s="14">
        <f>'Performance evolution'!P20</f>
        <v>0.45</v>
      </c>
      <c r="K20" s="25">
        <f>'Performance evolution'!O20</f>
        <v>0.38507621050854096</v>
      </c>
      <c r="L20" s="15">
        <f t="shared" si="3"/>
        <v>15943.773183803467</v>
      </c>
      <c r="M20" s="15">
        <f t="shared" si="3"/>
        <v>56.226816196527359</v>
      </c>
      <c r="N20" s="31">
        <f t="shared" si="0"/>
        <v>1663.1123709828357</v>
      </c>
      <c r="O20" s="31">
        <f t="shared" si="0"/>
        <v>6.8622128487399721</v>
      </c>
      <c r="P20" s="30">
        <f t="shared" si="1"/>
        <v>0.99589082797116868</v>
      </c>
      <c r="Q20" s="30">
        <f t="shared" si="1"/>
        <v>4.1091720288313422E-3</v>
      </c>
      <c r="R20" s="4">
        <f t="shared" si="2"/>
        <v>796.71266237693499</v>
      </c>
      <c r="S20" s="4">
        <f t="shared" si="2"/>
        <v>3.2873376230650737</v>
      </c>
    </row>
    <row r="21" spans="9:19" x14ac:dyDescent="0.3">
      <c r="I21">
        <v>9</v>
      </c>
      <c r="J21" s="14">
        <f>'Performance evolution'!P21</f>
        <v>0.45</v>
      </c>
      <c r="K21" s="25">
        <f>'Performance evolution'!O21</f>
        <v>0.39745978088552425</v>
      </c>
      <c r="L21" s="15">
        <f t="shared" ref="L21:M30" si="4">L20-($F$2*$F$3*$F$4*($F$5/2))*L20/SUM($L20:$M20)+R20</f>
        <v>15943.297186990229</v>
      </c>
      <c r="M21" s="15">
        <f t="shared" si="4"/>
        <v>56.702813009766061</v>
      </c>
      <c r="N21" s="31">
        <f t="shared" si="0"/>
        <v>1663.0815847826241</v>
      </c>
      <c r="O21" s="31">
        <f t="shared" si="0"/>
        <v>7.2866824949948548</v>
      </c>
      <c r="P21" s="30">
        <f t="shared" si="1"/>
        <v>0.99563767904495049</v>
      </c>
      <c r="Q21" s="30">
        <f t="shared" si="1"/>
        <v>4.3623209550494842E-3</v>
      </c>
      <c r="R21" s="4">
        <f t="shared" si="2"/>
        <v>796.51014323596041</v>
      </c>
      <c r="S21" s="4">
        <f t="shared" si="2"/>
        <v>3.4898567640395872</v>
      </c>
    </row>
    <row r="22" spans="9:19" x14ac:dyDescent="0.3">
      <c r="I22">
        <v>9.5</v>
      </c>
      <c r="J22" s="14">
        <f>'Performance evolution'!P22</f>
        <v>0.45</v>
      </c>
      <c r="K22" s="25">
        <f>'Performance evolution'!O22</f>
        <v>0.41287262138103514</v>
      </c>
      <c r="L22" s="15">
        <f t="shared" si="4"/>
        <v>15942.642470876677</v>
      </c>
      <c r="M22" s="15">
        <f t="shared" si="4"/>
        <v>57.357529123317342</v>
      </c>
      <c r="N22" s="31">
        <f t="shared" si="0"/>
        <v>1663.0392387705563</v>
      </c>
      <c r="O22" s="31">
        <f t="shared" si="0"/>
        <v>7.8471574411131488</v>
      </c>
      <c r="P22" s="30">
        <f t="shared" si="1"/>
        <v>0.99530359606798846</v>
      </c>
      <c r="Q22" s="30">
        <f t="shared" si="1"/>
        <v>4.6964039320115834E-3</v>
      </c>
      <c r="R22" s="4">
        <f t="shared" si="2"/>
        <v>796.24287685439072</v>
      </c>
      <c r="S22" s="4">
        <f t="shared" si="2"/>
        <v>3.7571231456092669</v>
      </c>
    </row>
    <row r="23" spans="9:19" x14ac:dyDescent="0.3">
      <c r="I23">
        <v>10</v>
      </c>
      <c r="J23" s="14">
        <f>'Performance evolution'!P23</f>
        <v>0.45</v>
      </c>
      <c r="K23" s="25">
        <f>'Performance evolution'!O23</f>
        <v>0.43157823334998568</v>
      </c>
      <c r="L23" s="15">
        <f t="shared" si="4"/>
        <v>15941.753224187234</v>
      </c>
      <c r="M23" s="15">
        <f t="shared" si="4"/>
        <v>58.246775812760745</v>
      </c>
      <c r="N23" s="31">
        <f t="shared" si="0"/>
        <v>1662.9817223424136</v>
      </c>
      <c r="O23" s="31">
        <f t="shared" si="0"/>
        <v>8.5794398486133616</v>
      </c>
      <c r="P23" s="30">
        <f t="shared" si="1"/>
        <v>0.99486740895716441</v>
      </c>
      <c r="Q23" s="30">
        <f t="shared" si="1"/>
        <v>5.1325910428354988E-3</v>
      </c>
      <c r="R23" s="4">
        <f t="shared" si="2"/>
        <v>795.8939271657315</v>
      </c>
      <c r="S23" s="4">
        <f t="shared" si="2"/>
        <v>4.1060728342683994</v>
      </c>
    </row>
    <row r="24" spans="9:19" x14ac:dyDescent="0.3">
      <c r="I24">
        <v>10.5</v>
      </c>
      <c r="J24" s="14">
        <f>'Performance evolution'!P24</f>
        <v>0.45</v>
      </c>
      <c r="K24" s="25">
        <f>'Performance evolution'!O24</f>
        <v>0.45371587937809404</v>
      </c>
      <c r="L24" s="15">
        <f t="shared" si="4"/>
        <v>15940.559490143603</v>
      </c>
      <c r="M24" s="15">
        <f t="shared" si="4"/>
        <v>59.440509856391103</v>
      </c>
      <c r="N24" s="31">
        <f t="shared" si="0"/>
        <v>1662.9045092506317</v>
      </c>
      <c r="O24" s="31">
        <f t="shared" si="0"/>
        <v>9.5283758228015873</v>
      </c>
      <c r="P24" s="30">
        <f t="shared" si="1"/>
        <v>0.99430268568153446</v>
      </c>
      <c r="Q24" s="30">
        <f t="shared" si="1"/>
        <v>5.69731431846559E-3</v>
      </c>
      <c r="R24" s="4">
        <f t="shared" si="2"/>
        <v>795.44214854522761</v>
      </c>
      <c r="S24" s="4">
        <f t="shared" si="2"/>
        <v>4.5578514547724724</v>
      </c>
    </row>
    <row r="25" spans="9:19" x14ac:dyDescent="0.3">
      <c r="I25">
        <v>11</v>
      </c>
      <c r="J25" s="14">
        <f>'Performance evolution'!P25</f>
        <v>0.45</v>
      </c>
      <c r="K25" s="25">
        <f>'Performance evolution'!O25</f>
        <v>0.47922853631479712</v>
      </c>
      <c r="L25" s="15">
        <f t="shared" si="4"/>
        <v>15938.973664181651</v>
      </c>
      <c r="M25" s="15">
        <f t="shared" si="4"/>
        <v>61.026335818344023</v>
      </c>
      <c r="N25" s="31">
        <f t="shared" si="0"/>
        <v>1662.8019305516868</v>
      </c>
      <c r="O25" s="31">
        <f t="shared" si="0"/>
        <v>10.749750216672474</v>
      </c>
      <c r="P25" s="30">
        <f t="shared" si="1"/>
        <v>0.99357668464009608</v>
      </c>
      <c r="Q25" s="30">
        <f t="shared" si="1"/>
        <v>6.4233153599039501E-3</v>
      </c>
      <c r="R25" s="4">
        <f t="shared" si="2"/>
        <v>794.86134771207685</v>
      </c>
      <c r="S25" s="4">
        <f t="shared" si="2"/>
        <v>5.1386522879231604</v>
      </c>
    </row>
    <row r="26" spans="9:19" x14ac:dyDescent="0.3">
      <c r="I26">
        <v>11.5</v>
      </c>
      <c r="J26" s="14">
        <f>'Performance evolution'!P26</f>
        <v>0.45</v>
      </c>
      <c r="K26" s="25">
        <f>'Performance evolution'!O26</f>
        <v>0.50776918399768733</v>
      </c>
      <c r="L26" s="15">
        <f t="shared" si="4"/>
        <v>15936.886328684644</v>
      </c>
      <c r="M26" s="15">
        <f t="shared" si="4"/>
        <v>63.113671315349976</v>
      </c>
      <c r="N26" s="31">
        <f t="shared" si="0"/>
        <v>1662.666904332787</v>
      </c>
      <c r="O26" s="31">
        <f t="shared" si="0"/>
        <v>12.311564319360105</v>
      </c>
      <c r="P26" s="30">
        <f t="shared" si="1"/>
        <v>0.99264971786218414</v>
      </c>
      <c r="Q26" s="30">
        <f t="shared" si="1"/>
        <v>7.3502821378158998E-3</v>
      </c>
      <c r="R26" s="4">
        <f t="shared" si="2"/>
        <v>794.11977428974728</v>
      </c>
      <c r="S26" s="4">
        <f t="shared" si="2"/>
        <v>5.88022571025272</v>
      </c>
    </row>
    <row r="27" spans="9:19" x14ac:dyDescent="0.3">
      <c r="I27">
        <v>12</v>
      </c>
      <c r="J27" s="14">
        <f>'Performance evolution'!P27</f>
        <v>0.45</v>
      </c>
      <c r="K27" s="25">
        <f>'Performance evolution'!O27</f>
        <v>0.53859952516181597</v>
      </c>
      <c r="L27" s="15">
        <f t="shared" si="4"/>
        <v>15934.161786540159</v>
      </c>
      <c r="M27" s="15">
        <f t="shared" si="4"/>
        <v>65.838213459835202</v>
      </c>
      <c r="N27" s="31">
        <f t="shared" si="0"/>
        <v>1662.490645429345</v>
      </c>
      <c r="O27" s="31">
        <f t="shared" si="0"/>
        <v>14.293787164331576</v>
      </c>
      <c r="P27" s="30">
        <f t="shared" si="1"/>
        <v>0.99147547717733653</v>
      </c>
      <c r="Q27" s="30">
        <f t="shared" si="1"/>
        <v>8.5245228226634474E-3</v>
      </c>
      <c r="R27" s="4">
        <f t="shared" si="2"/>
        <v>793.18038174186927</v>
      </c>
      <c r="S27" s="4">
        <f t="shared" si="2"/>
        <v>6.8196182581307578</v>
      </c>
    </row>
    <row r="28" spans="9:19" x14ac:dyDescent="0.3">
      <c r="I28">
        <v>12.5</v>
      </c>
      <c r="J28" s="14">
        <f>'Performance evolution'!P28</f>
        <v>0.45</v>
      </c>
      <c r="K28" s="25">
        <f>'Performance evolution'!O28</f>
        <v>0.57051742472038192</v>
      </c>
      <c r="L28" s="15">
        <f t="shared" si="4"/>
        <v>15930.63407895502</v>
      </c>
      <c r="M28" s="15">
        <f t="shared" si="4"/>
        <v>69.365921044974201</v>
      </c>
      <c r="N28" s="31">
        <f t="shared" si="0"/>
        <v>1662.2624056756579</v>
      </c>
      <c r="O28" s="31">
        <f t="shared" si="0"/>
        <v>16.785449073548772</v>
      </c>
      <c r="P28" s="30">
        <f t="shared" si="1"/>
        <v>0.99000299543216064</v>
      </c>
      <c r="Q28" s="30">
        <f t="shared" si="1"/>
        <v>9.9970045678394043E-3</v>
      </c>
      <c r="R28" s="4">
        <f t="shared" si="2"/>
        <v>792.00239634572847</v>
      </c>
      <c r="S28" s="4">
        <f t="shared" si="2"/>
        <v>7.9976036542715239</v>
      </c>
    </row>
    <row r="29" spans="9:19" x14ac:dyDescent="0.3">
      <c r="I29">
        <v>13</v>
      </c>
      <c r="J29" s="14">
        <f>'Performance evolution'!P29</f>
        <v>0.45</v>
      </c>
      <c r="K29" s="25">
        <f>'Performance evolution'!O29</f>
        <v>0.6018736156436042</v>
      </c>
      <c r="L29" s="15">
        <f t="shared" si="4"/>
        <v>15926.104771352997</v>
      </c>
      <c r="M29" s="15">
        <f t="shared" si="4"/>
        <v>73.895228646997012</v>
      </c>
      <c r="N29" s="31">
        <f t="shared" si="0"/>
        <v>1661.9693274176811</v>
      </c>
      <c r="O29" s="31">
        <f t="shared" si="0"/>
        <v>19.878284012979556</v>
      </c>
      <c r="P29" s="30">
        <f t="shared" si="1"/>
        <v>0.98818068659854974</v>
      </c>
      <c r="Q29" s="30">
        <f t="shared" si="1"/>
        <v>1.1819313401450282E-2</v>
      </c>
      <c r="R29" s="4">
        <f t="shared" si="2"/>
        <v>790.54454927883978</v>
      </c>
      <c r="S29" s="4">
        <f t="shared" si="2"/>
        <v>9.4554507211602257</v>
      </c>
    </row>
    <row r="30" spans="9:19" x14ac:dyDescent="0.3">
      <c r="I30">
        <v>13.5</v>
      </c>
      <c r="J30" s="14">
        <f>'Performance evolution'!P30</f>
        <v>0.45</v>
      </c>
      <c r="K30" s="25">
        <f>'Performance evolution'!O30</f>
        <v>0.63074450222956568</v>
      </c>
      <c r="L30" s="15">
        <f t="shared" si="4"/>
        <v>15920.344082064186</v>
      </c>
      <c r="M30" s="15">
        <f t="shared" si="4"/>
        <v>79.655917935807395</v>
      </c>
      <c r="N30" s="31">
        <f t="shared" si="0"/>
        <v>1661.5965118509403</v>
      </c>
      <c r="O30" s="31">
        <f t="shared" si="0"/>
        <v>23.657659614312585</v>
      </c>
      <c r="P30" s="30">
        <f t="shared" si="1"/>
        <v>0.9859619634741843</v>
      </c>
      <c r="Q30" s="30">
        <f t="shared" si="1"/>
        <v>1.4038036525815756E-2</v>
      </c>
      <c r="R30" s="4">
        <f t="shared" si="2"/>
        <v>788.76957077934742</v>
      </c>
      <c r="S30" s="4">
        <f t="shared" si="2"/>
        <v>11.230429220652605</v>
      </c>
    </row>
    <row r="31" spans="9:19" x14ac:dyDescent="0.3">
      <c r="I31">
        <v>14</v>
      </c>
      <c r="J31" s="14">
        <f>'Performance evolution'!P31</f>
        <v>0.45</v>
      </c>
      <c r="K31" s="25">
        <f>'Performance evolution'!O31</f>
        <v>0.65528661742566952</v>
      </c>
      <c r="L31" s="15">
        <f>L30-($F$2*$F$3*$F$4*($F$5/2))*L30/SUM($L30:$M30)+R30</f>
        <v>15913.096448740325</v>
      </c>
      <c r="M31" s="15">
        <f>M30-($F$2*$F$3*$F$4*($F$5/2))*M30/SUM($L30:$M30)+S30</f>
        <v>86.903551259669626</v>
      </c>
      <c r="N31" s="31">
        <f t="shared" si="0"/>
        <v>1661.1273728489514</v>
      </c>
      <c r="O31" s="31">
        <f t="shared" si="0"/>
        <v>28.194489105376491</v>
      </c>
      <c r="P31" s="30">
        <f t="shared" si="1"/>
        <v>0.98331017330660775</v>
      </c>
      <c r="Q31" s="30">
        <f t="shared" si="1"/>
        <v>1.6689826693392279E-2</v>
      </c>
      <c r="R31" s="4">
        <f t="shared" si="2"/>
        <v>786.64813864528617</v>
      </c>
      <c r="S31" s="4">
        <f t="shared" si="2"/>
        <v>13.351861354713822</v>
      </c>
    </row>
    <row r="32" spans="9:19" x14ac:dyDescent="0.3">
      <c r="I32">
        <v>14.5</v>
      </c>
      <c r="J32" s="14">
        <f>'Performance evolution'!P32</f>
        <v>0.45</v>
      </c>
      <c r="K32" s="25">
        <f>'Performance evolution'!O32</f>
        <v>0.67419874735401064</v>
      </c>
      <c r="L32" s="15">
        <f t="shared" ref="L32:M42" si="5">L31-($F$2*$F$3*$F$4*($F$5/2))*L31/SUM($L31:$M31)+R31</f>
        <v>15904.089764948596</v>
      </c>
      <c r="M32" s="15">
        <f t="shared" si="5"/>
        <v>95.910235051399965</v>
      </c>
      <c r="N32" s="31">
        <f t="shared" si="0"/>
        <v>1660.5442266873818</v>
      </c>
      <c r="O32" s="31">
        <f t="shared" si="0"/>
        <v>33.544881450796936</v>
      </c>
      <c r="P32" s="30">
        <f t="shared" si="1"/>
        <v>0.98019886835370595</v>
      </c>
      <c r="Q32" s="30">
        <f t="shared" si="1"/>
        <v>1.9801131646294039E-2</v>
      </c>
      <c r="R32" s="4">
        <f t="shared" si="2"/>
        <v>784.15909468296479</v>
      </c>
      <c r="S32" s="4">
        <f t="shared" si="2"/>
        <v>15.840905317035231</v>
      </c>
    </row>
    <row r="33" spans="9:19" x14ac:dyDescent="0.3">
      <c r="I33">
        <v>15</v>
      </c>
      <c r="J33" s="14">
        <f>'Performance evolution'!P33</f>
        <v>0.45</v>
      </c>
      <c r="K33" s="25">
        <f>'Performance evolution'!O33</f>
        <v>0.68710759173267699</v>
      </c>
      <c r="L33" s="15">
        <f t="shared" si="5"/>
        <v>15893.044371384132</v>
      </c>
      <c r="M33" s="15">
        <f t="shared" si="5"/>
        <v>106.95562861586521</v>
      </c>
      <c r="N33" s="31">
        <f t="shared" si="0"/>
        <v>1659.8288644856341</v>
      </c>
      <c r="O33" s="31">
        <f t="shared" si="0"/>
        <v>39.764078501161883</v>
      </c>
      <c r="P33" s="30">
        <f t="shared" si="1"/>
        <v>0.97660376346863254</v>
      </c>
      <c r="Q33" s="30">
        <f t="shared" si="1"/>
        <v>2.3396236531367385E-2</v>
      </c>
      <c r="R33" s="4">
        <f t="shared" si="2"/>
        <v>781.28301077490607</v>
      </c>
      <c r="S33" s="4">
        <f t="shared" si="2"/>
        <v>18.716989225093908</v>
      </c>
    </row>
    <row r="34" spans="9:19" x14ac:dyDescent="0.3">
      <c r="I34">
        <v>15.5</v>
      </c>
      <c r="J34" s="14">
        <f>'Performance evolution'!P34</f>
        <v>0.45</v>
      </c>
      <c r="K34" s="25">
        <f>'Performance evolution'!O34</f>
        <v>0.69466920313602332</v>
      </c>
      <c r="L34" s="15">
        <f t="shared" si="5"/>
        <v>15879.675163589833</v>
      </c>
      <c r="M34" s="15">
        <f t="shared" si="5"/>
        <v>120.32483641016586</v>
      </c>
      <c r="N34" s="31">
        <f t="shared" si="0"/>
        <v>1658.9626775336747</v>
      </c>
      <c r="O34" s="31">
        <f t="shared" si="0"/>
        <v>46.93449238553211</v>
      </c>
      <c r="P34" s="30">
        <f t="shared" si="1"/>
        <v>0.97248691585099756</v>
      </c>
      <c r="Q34" s="30">
        <f t="shared" si="1"/>
        <v>2.7513084149002356E-2</v>
      </c>
      <c r="R34" s="4">
        <f t="shared" si="2"/>
        <v>777.98953268079799</v>
      </c>
      <c r="S34" s="4">
        <f t="shared" si="2"/>
        <v>22.010467319201883</v>
      </c>
    </row>
    <row r="35" spans="9:19" x14ac:dyDescent="0.3">
      <c r="I35">
        <v>16</v>
      </c>
      <c r="J35" s="14">
        <f>'Performance evolution'!P35</f>
        <v>0.45</v>
      </c>
      <c r="K35" s="25">
        <f>'Performance evolution'!O35</f>
        <v>0.69829669236897796</v>
      </c>
      <c r="L35" s="15">
        <f t="shared" si="5"/>
        <v>15863.68093809114</v>
      </c>
      <c r="M35" s="15">
        <f t="shared" si="5"/>
        <v>136.31906190885945</v>
      </c>
      <c r="N35" s="31">
        <f t="shared" si="0"/>
        <v>1657.9259535067824</v>
      </c>
      <c r="O35" s="31">
        <f t="shared" si="0"/>
        <v>55.195797682475884</v>
      </c>
      <c r="P35" s="30">
        <f t="shared" si="1"/>
        <v>0.96778057505594184</v>
      </c>
      <c r="Q35" s="30">
        <f t="shared" si="1"/>
        <v>3.2219424944058217E-2</v>
      </c>
      <c r="R35" s="4">
        <f t="shared" si="2"/>
        <v>774.22446004475341</v>
      </c>
      <c r="S35" s="4">
        <f t="shared" si="2"/>
        <v>25.775539955246572</v>
      </c>
    </row>
    <row r="36" spans="9:19" x14ac:dyDescent="0.3">
      <c r="I36">
        <v>16.5</v>
      </c>
      <c r="J36" s="14">
        <f>'Performance evolution'!P36</f>
        <v>0.45</v>
      </c>
      <c r="K36" s="25">
        <f>'Performance evolution'!O36</f>
        <v>0.69962173482616641</v>
      </c>
      <c r="L36" s="15">
        <f t="shared" si="5"/>
        <v>15844.721351231337</v>
      </c>
      <c r="M36" s="15">
        <f t="shared" si="5"/>
        <v>155.27864876866306</v>
      </c>
      <c r="N36" s="31">
        <f t="shared" si="0"/>
        <v>1656.6963645768285</v>
      </c>
      <c r="O36" s="31">
        <f t="shared" si="0"/>
        <v>64.756310715095097</v>
      </c>
      <c r="P36" s="30">
        <f t="shared" si="1"/>
        <v>0.96238275286649178</v>
      </c>
      <c r="Q36" s="30">
        <f t="shared" si="1"/>
        <v>3.7617247133508176E-2</v>
      </c>
      <c r="R36" s="4">
        <f t="shared" si="2"/>
        <v>769.90620229319347</v>
      </c>
      <c r="S36" s="4">
        <f t="shared" si="2"/>
        <v>30.093797706806541</v>
      </c>
    </row>
    <row r="37" spans="9:19" x14ac:dyDescent="0.3">
      <c r="I37">
        <v>17</v>
      </c>
      <c r="J37" s="14">
        <f>'Performance evolution'!P37</f>
        <v>0.45</v>
      </c>
      <c r="K37" s="25">
        <f>'Performance evolution'!O37</f>
        <v>0.69995041233980582</v>
      </c>
      <c r="L37" s="15">
        <f t="shared" si="5"/>
        <v>15822.391485962964</v>
      </c>
      <c r="M37" s="15">
        <f t="shared" si="5"/>
        <v>177.60851403703646</v>
      </c>
      <c r="N37" s="31">
        <f t="shared" si="0"/>
        <v>1655.2472908251596</v>
      </c>
      <c r="O37" s="31">
        <f t="shared" si="0"/>
        <v>75.870848277891056</v>
      </c>
      <c r="P37" s="30">
        <f t="shared" si="1"/>
        <v>0.95617234516576532</v>
      </c>
      <c r="Q37" s="30">
        <f t="shared" si="1"/>
        <v>4.3827654834234619E-2</v>
      </c>
      <c r="R37" s="4">
        <f t="shared" si="2"/>
        <v>764.93787613261225</v>
      </c>
      <c r="S37" s="4">
        <f t="shared" si="2"/>
        <v>35.062123867387697</v>
      </c>
    </row>
    <row r="38" spans="9:19" x14ac:dyDescent="0.3">
      <c r="I38">
        <v>17.5</v>
      </c>
      <c r="J38" s="14">
        <f>'Performance evolution'!P38</f>
        <v>0.45</v>
      </c>
      <c r="K38" s="25">
        <f>'Performance evolution'!O38</f>
        <v>0.69999696762051866</v>
      </c>
      <c r="L38" s="15">
        <f t="shared" si="5"/>
        <v>15796.209787797427</v>
      </c>
      <c r="M38" s="15">
        <f t="shared" si="5"/>
        <v>203.79021220257232</v>
      </c>
      <c r="N38" s="31">
        <f t="shared" si="0"/>
        <v>1653.5469979947225</v>
      </c>
      <c r="O38" s="31">
        <f t="shared" si="0"/>
        <v>88.796267414171055</v>
      </c>
      <c r="P38" s="30">
        <f t="shared" si="1"/>
        <v>0.94903629544357759</v>
      </c>
      <c r="Q38" s="30">
        <f t="shared" si="1"/>
        <v>5.0963704556422365E-2</v>
      </c>
      <c r="R38" s="4">
        <f t="shared" si="2"/>
        <v>759.22903635486205</v>
      </c>
      <c r="S38" s="4">
        <f t="shared" si="2"/>
        <v>40.77096364513789</v>
      </c>
    </row>
    <row r="39" spans="9:19" x14ac:dyDescent="0.3">
      <c r="I39">
        <v>18</v>
      </c>
      <c r="J39" s="14">
        <f>'Performance evolution'!P39</f>
        <v>0.45</v>
      </c>
      <c r="K39" s="25">
        <f>'Performance evolution'!O39</f>
        <v>0.69999993446930997</v>
      </c>
      <c r="L39" s="15">
        <f t="shared" si="5"/>
        <v>15765.628334762418</v>
      </c>
      <c r="M39" s="15">
        <f t="shared" si="5"/>
        <v>234.3716652375816</v>
      </c>
      <c r="N39" s="31">
        <f t="shared" si="0"/>
        <v>1651.5592523909656</v>
      </c>
      <c r="O39" s="31">
        <f t="shared" si="0"/>
        <v>103.76066314457249</v>
      </c>
      <c r="P39" s="30">
        <f t="shared" si="1"/>
        <v>0.94088789044878152</v>
      </c>
      <c r="Q39" s="30">
        <f t="shared" si="1"/>
        <v>5.9112109551218595E-2</v>
      </c>
      <c r="R39" s="4">
        <f t="shared" si="2"/>
        <v>752.71031235902524</v>
      </c>
      <c r="S39" s="4">
        <f t="shared" si="2"/>
        <v>47.289687640974876</v>
      </c>
    </row>
    <row r="40" spans="9:19" x14ac:dyDescent="0.3">
      <c r="I40">
        <v>18.5</v>
      </c>
      <c r="J40" s="14">
        <f>'Performance evolution'!P40</f>
        <v>0.45</v>
      </c>
      <c r="K40" s="25">
        <f>'Performance evolution'!O40</f>
        <v>0.69999999958291803</v>
      </c>
      <c r="L40" s="15">
        <f t="shared" si="5"/>
        <v>15730.057230383323</v>
      </c>
      <c r="M40" s="15">
        <f t="shared" si="5"/>
        <v>269.94276961667742</v>
      </c>
      <c r="N40" s="31">
        <f t="shared" si="0"/>
        <v>1649.2448445392622</v>
      </c>
      <c r="O40" s="31">
        <f t="shared" si="0"/>
        <v>120.96174088724176</v>
      </c>
      <c r="P40" s="30">
        <f t="shared" si="1"/>
        <v>0.93166800876062839</v>
      </c>
      <c r="Q40" s="30">
        <f t="shared" si="1"/>
        <v>6.8331991239371587E-2</v>
      </c>
      <c r="R40" s="4">
        <f t="shared" si="2"/>
        <v>745.33440700850269</v>
      </c>
      <c r="S40" s="4">
        <f t="shared" si="2"/>
        <v>54.66559299149727</v>
      </c>
    </row>
    <row r="41" spans="9:19" x14ac:dyDescent="0.3">
      <c r="I41">
        <v>19</v>
      </c>
      <c r="J41" s="14">
        <f>'Performance evolution'!P41</f>
        <v>0.45</v>
      </c>
      <c r="K41" s="25">
        <f>'Performance evolution'!O41</f>
        <v>0.69999999999914364</v>
      </c>
      <c r="L41" s="15">
        <f t="shared" si="5"/>
        <v>15688.88877587266</v>
      </c>
      <c r="M41" s="15">
        <f t="shared" si="5"/>
        <v>311.11122412734079</v>
      </c>
      <c r="N41" s="31">
        <f t="shared" si="0"/>
        <v>1646.5630938803863</v>
      </c>
      <c r="O41" s="31">
        <f t="shared" si="0"/>
        <v>140.56998391052471</v>
      </c>
      <c r="P41" s="30">
        <f t="shared" si="1"/>
        <v>0.92134330360876959</v>
      </c>
      <c r="Q41" s="30">
        <f t="shared" si="1"/>
        <v>7.8656696391230338E-2</v>
      </c>
      <c r="R41" s="4">
        <f t="shared" si="2"/>
        <v>737.07464288701567</v>
      </c>
      <c r="S41" s="4">
        <f t="shared" si="2"/>
        <v>62.925357112984273</v>
      </c>
    </row>
    <row r="42" spans="9:19" x14ac:dyDescent="0.3">
      <c r="I42">
        <v>19.5</v>
      </c>
      <c r="J42" s="14">
        <f>'Performance evolution'!P42</f>
        <v>0.45</v>
      </c>
      <c r="K42" s="25">
        <f>'Performance evolution'!O42</f>
        <v>0.69999999999999918</v>
      </c>
      <c r="L42" s="15">
        <f t="shared" si="5"/>
        <v>15641.518979966042</v>
      </c>
      <c r="M42" s="15">
        <f t="shared" si="5"/>
        <v>358.48102003395803</v>
      </c>
      <c r="N42" s="31">
        <f t="shared" si="0"/>
        <v>1643.4731782050851</v>
      </c>
      <c r="O42" s="31">
        <f t="shared" si="0"/>
        <v>162.72264298196046</v>
      </c>
      <c r="P42" s="30">
        <f t="shared" si="1"/>
        <v>0.90990863721796345</v>
      </c>
      <c r="Q42" s="30">
        <f t="shared" si="1"/>
        <v>9.0091362782036513E-2</v>
      </c>
      <c r="R42" s="4">
        <f t="shared" si="2"/>
        <v>727.92690977437076</v>
      </c>
      <c r="S42" s="4">
        <f t="shared" si="2"/>
        <v>72.073090225629215</v>
      </c>
    </row>
    <row r="43" spans="9:19" x14ac:dyDescent="0.3">
      <c r="I43" s="8">
        <v>20</v>
      </c>
      <c r="J43" s="22">
        <f>'Performance evolution'!P43</f>
        <v>0.45</v>
      </c>
      <c r="K43" s="26">
        <f>'Performance evolution'!O43</f>
        <v>0.7</v>
      </c>
      <c r="L43" s="23">
        <f>L42-($F$2*$F$3*$F$4*($F$5/2))*L42/SUM($L42:$M42)+R42</f>
        <v>15587.36994074211</v>
      </c>
      <c r="M43" s="23">
        <f>M42-($F$2*$F$3*$F$4*($F$5/2))*M42/SUM($L42:$M42)+S42</f>
        <v>412.63005925788934</v>
      </c>
      <c r="N43" s="32">
        <f t="shared" si="0"/>
        <v>1639.9355216154411</v>
      </c>
      <c r="O43" s="32">
        <f t="shared" si="0"/>
        <v>187.51501167184361</v>
      </c>
      <c r="P43" s="33">
        <f t="shared" si="1"/>
        <v>0.89738982902342379</v>
      </c>
      <c r="Q43" s="33">
        <f t="shared" si="1"/>
        <v>0.10261017097657618</v>
      </c>
      <c r="R43" s="24">
        <f t="shared" si="2"/>
        <v>717.91186321873909</v>
      </c>
      <c r="S43" s="24">
        <f t="shared" si="2"/>
        <v>82.088136781260943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246C3-DE2A-4EBF-B44F-6F1C192A3E2A}">
  <dimension ref="B2:S43"/>
  <sheetViews>
    <sheetView topLeftCell="B1" zoomScaleNormal="100" workbookViewId="0">
      <selection activeCell="J3" sqref="J3"/>
    </sheetView>
  </sheetViews>
  <sheetFormatPr defaultRowHeight="14.4" x14ac:dyDescent="0.3"/>
  <cols>
    <col min="6" max="6" width="9.5546875" bestFit="1" customWidth="1"/>
    <col min="16" max="16" width="9.5546875" bestFit="1" customWidth="1"/>
  </cols>
  <sheetData>
    <row r="2" spans="2:19" x14ac:dyDescent="0.3">
      <c r="B2" s="7" t="s">
        <v>1</v>
      </c>
      <c r="C2" s="8" t="s">
        <v>17</v>
      </c>
      <c r="D2" s="8" t="s">
        <v>18</v>
      </c>
      <c r="E2" s="8" t="s">
        <v>19</v>
      </c>
      <c r="F2" s="8" t="s">
        <v>20</v>
      </c>
      <c r="G2" s="7" t="s">
        <v>21</v>
      </c>
      <c r="H2" s="8" t="s">
        <v>52</v>
      </c>
      <c r="L2" s="7" t="s">
        <v>1</v>
      </c>
      <c r="M2" s="8" t="s">
        <v>22</v>
      </c>
      <c r="N2" s="8" t="s">
        <v>23</v>
      </c>
      <c r="O2" s="8" t="s">
        <v>24</v>
      </c>
      <c r="P2" s="8" t="s">
        <v>25</v>
      </c>
      <c r="Q2" s="7" t="s">
        <v>26</v>
      </c>
      <c r="R2" s="8" t="s">
        <v>16</v>
      </c>
    </row>
    <row r="3" spans="2:19" x14ac:dyDescent="0.3">
      <c r="B3" s="10">
        <v>0</v>
      </c>
      <c r="C3" s="4">
        <f>'High - innovators'!M3</f>
        <v>1.5</v>
      </c>
      <c r="D3" s="4">
        <f>'High - Early adopters'!M3</f>
        <v>27</v>
      </c>
      <c r="E3" s="4">
        <f>'High - Early majority'!M3</f>
        <v>136</v>
      </c>
      <c r="F3" s="4">
        <f>'High - Late majority'!M3</f>
        <v>170</v>
      </c>
      <c r="G3" s="13">
        <f>'High - Laggards'!M3</f>
        <v>192</v>
      </c>
      <c r="H3" s="4">
        <f>SUM(C3:G3)</f>
        <v>526.5</v>
      </c>
      <c r="L3" s="10">
        <v>0</v>
      </c>
      <c r="M3" s="4">
        <f>'High - innovators'!S3</f>
        <v>0.42543396243898801</v>
      </c>
      <c r="N3" s="4">
        <f>'High - Early adopters'!S3</f>
        <v>45.284219245863405</v>
      </c>
      <c r="O3" s="4">
        <f>'High - Early majority'!S3</f>
        <v>227.23123900990453</v>
      </c>
      <c r="P3" s="4">
        <f>'High - Late majority'!S3</f>
        <v>202.67737118907806</v>
      </c>
      <c r="Q3" s="13">
        <f>'High - Laggards'!S3</f>
        <v>122.72182313872695</v>
      </c>
      <c r="R3" s="4">
        <f>SUM(M3:Q3)</f>
        <v>598.34008654601189</v>
      </c>
      <c r="S3" s="4"/>
    </row>
    <row r="4" spans="2:19" x14ac:dyDescent="0.3">
      <c r="B4" s="10">
        <v>0.5</v>
      </c>
      <c r="C4" s="4">
        <f>'High - innovators'!M4</f>
        <v>1.550433962438988</v>
      </c>
      <c r="D4" s="4">
        <f>'High - Early adopters'!M4</f>
        <v>66.884219245863406</v>
      </c>
      <c r="E4" s="4">
        <f>'High - Early majority'!M4</f>
        <v>339.43123900990452</v>
      </c>
      <c r="F4" s="4">
        <f>'High - Late majority'!M4</f>
        <v>347.17737118907803</v>
      </c>
      <c r="G4" s="13">
        <f>'High - Laggards'!M4</f>
        <v>295.52182313872697</v>
      </c>
      <c r="H4" s="4">
        <f t="shared" ref="H4:H43" si="0">SUM(C4:G4)</f>
        <v>1050.565086546012</v>
      </c>
      <c r="L4" s="10">
        <v>0.5</v>
      </c>
      <c r="M4" s="4">
        <f>'High - innovators'!S4</f>
        <v>0.56087413824426924</v>
      </c>
      <c r="N4" s="4">
        <f>'High - Early adopters'!S4</f>
        <v>101.27476300720421</v>
      </c>
      <c r="O4" s="4">
        <f>'High - Early majority'!S4</f>
        <v>473.68772472101733</v>
      </c>
      <c r="P4" s="4">
        <f>'High - Late majority'!S4</f>
        <v>381.38926611492923</v>
      </c>
      <c r="Q4" s="13">
        <f>'High - Laggards'!S4</f>
        <v>189.69315160225233</v>
      </c>
      <c r="R4" s="4">
        <f t="shared" ref="R4:R43" si="1">SUM(M4:Q4)</f>
        <v>1146.6057795836473</v>
      </c>
      <c r="S4" s="4"/>
    </row>
    <row r="5" spans="2:19" x14ac:dyDescent="0.3">
      <c r="B5" s="10">
        <v>1</v>
      </c>
      <c r="C5" s="4">
        <f>'High - innovators'!M5</f>
        <v>1.7236996100735102</v>
      </c>
      <c r="D5" s="4">
        <f>'High - Early adopters'!M5</f>
        <v>154.78213840389495</v>
      </c>
      <c r="E5" s="4">
        <f>'High - Early majority'!M5</f>
        <v>753.71849690418856</v>
      </c>
      <c r="F5" s="4">
        <f>'High - Late majority'!M5</f>
        <v>676.49003162564554</v>
      </c>
      <c r="G5" s="13">
        <f>'High - Laggards'!M5</f>
        <v>455.66279242710658</v>
      </c>
      <c r="H5" s="4">
        <f t="shared" si="0"/>
        <v>2042.377158970909</v>
      </c>
      <c r="L5" s="10">
        <v>1</v>
      </c>
      <c r="M5" s="4">
        <f>'High - innovators'!S5</f>
        <v>0.9581685456159742</v>
      </c>
      <c r="N5" s="4">
        <f>'High - Early adopters'!S5</f>
        <v>189.53514173587249</v>
      </c>
      <c r="O5" s="4">
        <f>'High - Early majority'!S5</f>
        <v>835.99999354938996</v>
      </c>
      <c r="P5" s="4">
        <f>'High - Late majority'!S5</f>
        <v>651.92310651546211</v>
      </c>
      <c r="Q5" s="13">
        <f>'High - Laggards'!S5</f>
        <v>286.90016321369922</v>
      </c>
      <c r="R5" s="4">
        <f t="shared" si="1"/>
        <v>1965.3165735600396</v>
      </c>
      <c r="S5" s="4"/>
    </row>
    <row r="6" spans="2:19" x14ac:dyDescent="0.3">
      <c r="B6" s="10">
        <v>1.5</v>
      </c>
      <c r="C6" s="4">
        <f>'High - innovators'!M6</f>
        <v>2.2509432531711071</v>
      </c>
      <c r="D6" s="4">
        <f>'High - Early adopters'!M6</f>
        <v>313.36085245898846</v>
      </c>
      <c r="E6" s="4">
        <f>'High - Early majority'!M6</f>
        <v>1457.8177534953456</v>
      </c>
      <c r="F6" s="4">
        <f>'High - Late majority'!M6</f>
        <v>1226.9396333972609</v>
      </c>
      <c r="G6" s="13">
        <f>'High - Laggards'!M6</f>
        <v>696.99667639809513</v>
      </c>
      <c r="H6" s="4">
        <f t="shared" si="0"/>
        <v>3697.3658590028613</v>
      </c>
      <c r="L6" s="10">
        <v>1.5</v>
      </c>
      <c r="M6" s="4">
        <f>'High - innovators'!S6</f>
        <v>2.2958321903268701</v>
      </c>
      <c r="N6" s="4">
        <f>'High - Early adopters'!S6</f>
        <v>307.42146228231286</v>
      </c>
      <c r="O6" s="4">
        <f>'High - Early majority'!S6</f>
        <v>1300.6005239084877</v>
      </c>
      <c r="P6" s="4">
        <f>'High - Late majority'!S6</f>
        <v>1021.8250696138707</v>
      </c>
      <c r="Q6" s="13">
        <f>'High - Laggards'!S6</f>
        <v>423.54615723255569</v>
      </c>
      <c r="R6" s="4">
        <f t="shared" si="1"/>
        <v>3055.6890452275538</v>
      </c>
      <c r="S6" s="4"/>
    </row>
    <row r="7" spans="2:19" x14ac:dyDescent="0.3">
      <c r="B7" s="10">
        <v>2</v>
      </c>
      <c r="C7" s="4">
        <f>'High - innovators'!M7</f>
        <v>3.9840396302052006</v>
      </c>
      <c r="D7" s="4">
        <f>'High - Early adopters'!M7</f>
        <v>558.11014424950361</v>
      </c>
      <c r="E7" s="4">
        <f>'High - Early majority'!M7</f>
        <v>2503.300170542148</v>
      </c>
      <c r="F7" s="4">
        <f>'High - Late majority'!M7</f>
        <v>2064.7237580015426</v>
      </c>
      <c r="G7" s="13">
        <f>'High - Laggards'!M7</f>
        <v>1050.8431659908413</v>
      </c>
      <c r="H7" s="4">
        <f t="shared" si="0"/>
        <v>6180.96127841424</v>
      </c>
      <c r="L7" s="10">
        <v>2</v>
      </c>
      <c r="M7" s="4">
        <f>'High - innovators'!S7</f>
        <v>7.0673577670509218</v>
      </c>
      <c r="N7" s="4">
        <f>'High - Early adopters'!S7</f>
        <v>455.01554430772495</v>
      </c>
      <c r="O7" s="4">
        <f>'High - Early majority'!S7</f>
        <v>1863.4269206476683</v>
      </c>
      <c r="P7" s="4">
        <f>'High - Late majority'!S7</f>
        <v>1497.3928973829693</v>
      </c>
      <c r="Q7" s="13">
        <f>'High - Laggards'!S7</f>
        <v>611.02913306079245</v>
      </c>
      <c r="R7" s="4">
        <f t="shared" si="1"/>
        <v>4433.9318531662066</v>
      </c>
      <c r="S7" s="4"/>
    </row>
    <row r="8" spans="2:19" x14ac:dyDescent="0.3">
      <c r="B8" s="10">
        <v>2.5</v>
      </c>
      <c r="C8" s="4">
        <f>'High - innovators'!M8</f>
        <v>10.055387489704822</v>
      </c>
      <c r="D8" s="4">
        <f>'High - Early adopters'!M8</f>
        <v>901.50365970732787</v>
      </c>
      <c r="E8" s="4">
        <f>'High - Early majority'!M8</f>
        <v>3928.6495613449406</v>
      </c>
      <c r="F8" s="4">
        <f>'High - Late majority'!M8</f>
        <v>3252.4080916842804</v>
      </c>
      <c r="G8" s="13">
        <f>'High - Laggards'!M8</f>
        <v>1556.7879824525496</v>
      </c>
      <c r="H8" s="4">
        <f t="shared" si="0"/>
        <v>9649.4046826788035</v>
      </c>
      <c r="L8" s="10">
        <v>2.5</v>
      </c>
      <c r="M8" s="4">
        <f>'High - innovators'!S8</f>
        <v>20.97133818679027</v>
      </c>
      <c r="N8" s="4">
        <f>'High - Early adopters'!S8</f>
        <v>638.42741001653587</v>
      </c>
      <c r="O8" s="4">
        <f>'High - Early majority'!S8</f>
        <v>2538.9775788456141</v>
      </c>
      <c r="P8" s="4">
        <f>'High - Late majority'!S8</f>
        <v>2091.7547599551967</v>
      </c>
      <c r="Q8" s="13">
        <f>'High - Laggards'!S8</f>
        <v>864.15072987699637</v>
      </c>
      <c r="R8" s="4">
        <f t="shared" si="1"/>
        <v>6154.2818168811336</v>
      </c>
      <c r="S8" s="4"/>
    </row>
    <row r="9" spans="2:19" x14ac:dyDescent="0.3">
      <c r="B9" s="10">
        <v>3</v>
      </c>
      <c r="C9" s="4">
        <f>'High - innovators'!M9</f>
        <v>28.512878804068887</v>
      </c>
      <c r="D9" s="4">
        <f>'High - Early adopters'!M9</f>
        <v>1359.6303377823983</v>
      </c>
      <c r="E9" s="4">
        <f>'High - Early majority'!M9</f>
        <v>5780.1134669551902</v>
      </c>
      <c r="F9" s="4">
        <f>'High - Late majority'!M9</f>
        <v>4856.3016378868351</v>
      </c>
      <c r="G9" s="13">
        <f>'High - Laggards'!M9</f>
        <v>2265.2599140842913</v>
      </c>
      <c r="H9" s="4">
        <f t="shared" si="0"/>
        <v>14289.818235512783</v>
      </c>
      <c r="L9" s="10">
        <v>3</v>
      </c>
      <c r="M9" s="4">
        <f>'High - innovators'!S9</f>
        <v>47.459771286795721</v>
      </c>
      <c r="N9" s="4">
        <f>'High - Early adopters'!S9</f>
        <v>865.51191645306017</v>
      </c>
      <c r="O9" s="4">
        <f>'High - Early majority'!S9</f>
        <v>3350.4183611557505</v>
      </c>
      <c r="P9" s="4">
        <f>'High - Late majority'!S9</f>
        <v>2824.2091712256615</v>
      </c>
      <c r="Q9" s="13">
        <f>'High - Laggards'!S9</f>
        <v>1201.3097057307375</v>
      </c>
      <c r="R9" s="4">
        <f t="shared" si="1"/>
        <v>8288.9089258520053</v>
      </c>
      <c r="S9" s="4"/>
    </row>
    <row r="10" spans="2:19" x14ac:dyDescent="0.3">
      <c r="B10" s="10">
        <v>3.5</v>
      </c>
      <c r="C10" s="4">
        <f>'High - innovators'!M10</f>
        <v>68.844430389847389</v>
      </c>
      <c r="D10" s="4">
        <f>'High - Early adopters'!M10</f>
        <v>1953.2161866789788</v>
      </c>
      <c r="E10" s="4">
        <f>'High - Early majority'!M10</f>
        <v>8119.011971393782</v>
      </c>
      <c r="F10" s="4">
        <f>'High - Late majority'!M10</f>
        <v>6952.0655634294717</v>
      </c>
      <c r="G10" s="13">
        <f>'High - Laggards'!M10</f>
        <v>3240.0436284066</v>
      </c>
      <c r="H10" s="4">
        <f t="shared" si="0"/>
        <v>20333.181780298677</v>
      </c>
      <c r="L10" s="10">
        <v>3.5</v>
      </c>
      <c r="M10" s="4">
        <f>'High - innovators'!S10</f>
        <v>81.21213767195097</v>
      </c>
      <c r="N10" s="4">
        <f>'High - Early adopters'!S10</f>
        <v>1135.2418187003307</v>
      </c>
      <c r="O10" s="4">
        <f>'High - Early majority'!S10</f>
        <v>4302.8355863818097</v>
      </c>
      <c r="P10" s="4">
        <f>'High - Late majority'!S10</f>
        <v>3703.8229300016246</v>
      </c>
      <c r="Q10" s="13">
        <f>'High - Laggards'!S10</f>
        <v>1639.6216140392087</v>
      </c>
      <c r="R10" s="4">
        <f t="shared" si="1"/>
        <v>10862.734086794924</v>
      </c>
      <c r="S10" s="4"/>
    </row>
    <row r="11" spans="2:19" x14ac:dyDescent="0.3">
      <c r="B11" s="10">
        <v>4</v>
      </c>
      <c r="C11" s="4">
        <f>'High - innovators'!M11</f>
        <v>132.8454604643365</v>
      </c>
      <c r="D11" s="4">
        <f>'High - Early adopters'!M11</f>
        <v>2697.8147680435141</v>
      </c>
      <c r="E11" s="4">
        <f>'High - Early majority'!M11</f>
        <v>11001.020462781678</v>
      </c>
      <c r="F11" s="4">
        <f>'High - Late majority'!M11</f>
        <v>9613.0786589166746</v>
      </c>
      <c r="G11" s="13">
        <f>'High - Laggards'!M11</f>
        <v>4555.6608796051487</v>
      </c>
      <c r="H11" s="4">
        <f t="shared" si="0"/>
        <v>28000.420229811352</v>
      </c>
      <c r="L11" s="10">
        <v>4</v>
      </c>
      <c r="M11" s="4">
        <f>'High - innovators'!S11</f>
        <v>113.44357031865071</v>
      </c>
      <c r="N11" s="4">
        <f>'High - Early adopters'!S11</f>
        <v>1423.2243632213244</v>
      </c>
      <c r="O11" s="4">
        <f>'High - Early majority'!S11</f>
        <v>5340.2829317970072</v>
      </c>
      <c r="P11" s="4">
        <f>'High - Late majority'!S11</f>
        <v>4693.0643935995977</v>
      </c>
      <c r="Q11" s="13">
        <f>'High - Laggards'!S11</f>
        <v>2178.2523195632471</v>
      </c>
      <c r="R11" s="4">
        <f t="shared" si="1"/>
        <v>13748.267578499826</v>
      </c>
      <c r="S11" s="4"/>
    </row>
    <row r="12" spans="2:19" x14ac:dyDescent="0.3">
      <c r="B12" s="10">
        <v>4.5</v>
      </c>
      <c r="C12" s="4">
        <f>'High - innovators'!M12</f>
        <v>213.0776656669031</v>
      </c>
      <c r="D12" s="4">
        <f>'High - Early adopters'!M12</f>
        <v>3581.4761776561359</v>
      </c>
      <c r="E12" s="4">
        <f>'High - Early majority'!M12</f>
        <v>14416.12481359189</v>
      </c>
      <c r="F12" s="4">
        <f>'High - Late majority'!M12</f>
        <v>12864.181253678771</v>
      </c>
      <c r="G12" s="13">
        <f>'High - Laggards'!M12</f>
        <v>6278.3471112078805</v>
      </c>
      <c r="H12" s="4">
        <f t="shared" si="0"/>
        <v>37353.207021801587</v>
      </c>
      <c r="L12" s="10">
        <v>4.5</v>
      </c>
      <c r="M12" s="4">
        <f>'High - innovators'!S12</f>
        <v>137.3504734561335</v>
      </c>
      <c r="N12" s="4">
        <f>'High - Early adopters'!S12</f>
        <v>1680.6232820414043</v>
      </c>
      <c r="O12" s="4">
        <f>'High - Early majority'!S12</f>
        <v>6321.411576395114</v>
      </c>
      <c r="P12" s="4">
        <f>'High - Late majority'!S12</f>
        <v>5674.0914929740611</v>
      </c>
      <c r="Q12" s="13">
        <f>'High - Laggards'!S12</f>
        <v>2771.4619196008666</v>
      </c>
      <c r="R12" s="4">
        <f t="shared" si="1"/>
        <v>16584.938744467581</v>
      </c>
      <c r="S12" s="4"/>
    </row>
    <row r="13" spans="2:19" x14ac:dyDescent="0.3">
      <c r="B13" s="10">
        <v>5</v>
      </c>
      <c r="C13" s="4">
        <f>'High - innovators'!M13</f>
        <v>297.15872270631081</v>
      </c>
      <c r="D13" s="4">
        <f>'High - Early adopters'!M13</f>
        <v>4545.8042241663134</v>
      </c>
      <c r="E13" s="4">
        <f>'High - Early majority'!M13</f>
        <v>18214.714547608426</v>
      </c>
      <c r="F13" s="4">
        <f>'High - Late majority'!M13</f>
        <v>16608.645558601016</v>
      </c>
      <c r="G13" s="13">
        <f>'High - Laggards'!M13</f>
        <v>8421.974319687959</v>
      </c>
      <c r="H13" s="4">
        <f t="shared" si="0"/>
        <v>48088.297372770023</v>
      </c>
      <c r="L13" s="10">
        <v>5</v>
      </c>
      <c r="M13" s="4">
        <f>'High - innovators'!S13</f>
        <v>151.33258206007287</v>
      </c>
      <c r="N13" s="4">
        <f>'High - Early adopters'!S13</f>
        <v>1864.5757239903569</v>
      </c>
      <c r="O13" s="4">
        <f>'High - Early majority'!S13</f>
        <v>7084.3564691283591</v>
      </c>
      <c r="P13" s="4">
        <f>'High - Late majority'!S13</f>
        <v>6486.8328111101482</v>
      </c>
      <c r="Q13" s="13">
        <f>'High - Laggards'!S13</f>
        <v>3326.6620138816897</v>
      </c>
      <c r="R13" s="4">
        <f t="shared" si="1"/>
        <v>18913.759600170626</v>
      </c>
      <c r="S13" s="4"/>
    </row>
    <row r="14" spans="2:19" x14ac:dyDescent="0.3">
      <c r="B14" s="10">
        <v>5.5</v>
      </c>
      <c r="C14" s="4">
        <f>'High - innovators'!M14</f>
        <v>374.20162408980599</v>
      </c>
      <c r="D14" s="4">
        <f>'High - Early adopters'!M14</f>
        <v>5501.2191033234076</v>
      </c>
      <c r="E14" s="4">
        <f>'High - Early majority'!M14</f>
        <v>22111.495970905311</v>
      </c>
      <c r="F14" s="4">
        <f>'High - Late majority'!M14</f>
        <v>20604.181535921012</v>
      </c>
      <c r="G14" s="13">
        <f>'High - Laggards'!M14</f>
        <v>10906.438901600854</v>
      </c>
      <c r="H14" s="4">
        <f t="shared" si="0"/>
        <v>59497.537135840394</v>
      </c>
      <c r="L14" s="10">
        <v>5.5</v>
      </c>
      <c r="M14" s="4">
        <f>'High - innovators'!S14</f>
        <v>158.13673491628563</v>
      </c>
      <c r="N14" s="4">
        <f>'High - Early adopters'!S14</f>
        <v>1971.5527552857875</v>
      </c>
      <c r="O14" s="4">
        <f>'High - Early majority'!S14</f>
        <v>7575.7010333458029</v>
      </c>
      <c r="P14" s="4">
        <f>'High - Late majority'!S14</f>
        <v>7052.4456641225088</v>
      </c>
      <c r="Q14" s="13">
        <f>'High - Laggards'!S14</f>
        <v>3768.517687487622</v>
      </c>
      <c r="R14" s="4">
        <f t="shared" si="1"/>
        <v>20526.353875158009</v>
      </c>
      <c r="S14" s="4"/>
    </row>
    <row r="15" spans="2:19" x14ac:dyDescent="0.3">
      <c r="B15" s="10">
        <v>6</v>
      </c>
      <c r="C15" s="4">
        <f>'High - innovators'!M15</f>
        <v>438.78795298364014</v>
      </c>
      <c r="D15" s="4">
        <f>'High - Early adopters'!M15</f>
        <v>6372.5280379445139</v>
      </c>
      <c r="E15" s="4">
        <f>'High - Early majority'!M15</f>
        <v>25817.685209342682</v>
      </c>
      <c r="F15" s="4">
        <f>'High - Late majority'!M15</f>
        <v>24565.999969655368</v>
      </c>
      <c r="G15" s="13">
        <f>'High - Laggards'!M15</f>
        <v>13584.31269892839</v>
      </c>
      <c r="H15" s="4">
        <f t="shared" si="0"/>
        <v>70779.313868854588</v>
      </c>
      <c r="L15" s="10">
        <v>6</v>
      </c>
      <c r="M15" s="4">
        <f>'High - innovators'!S15</f>
        <v>161.35808325817962</v>
      </c>
      <c r="N15" s="4">
        <f>'High - Early adopters'!S15</f>
        <v>2030.455107144174</v>
      </c>
      <c r="O15" s="4">
        <f>'High - Early majority'!S15</f>
        <v>7876.8354940107765</v>
      </c>
      <c r="P15" s="4">
        <f>'High - Late majority'!S15</f>
        <v>7427.7732292051733</v>
      </c>
      <c r="Q15" s="13">
        <f>'High - Laggards'!S15</f>
        <v>4100.2283612213514</v>
      </c>
      <c r="R15" s="4">
        <f t="shared" si="1"/>
        <v>21596.650274839652</v>
      </c>
      <c r="S15" s="4"/>
    </row>
    <row r="16" spans="2:19" x14ac:dyDescent="0.3">
      <c r="B16" s="10">
        <v>6.5</v>
      </c>
      <c r="C16" s="4">
        <f>'High - innovators'!M16</f>
        <v>490.44904799590972</v>
      </c>
      <c r="D16" s="4">
        <f>'High - Early adopters'!M16</f>
        <v>7128.4775374997853</v>
      </c>
      <c r="E16" s="4">
        <f>'High - Early majority'!M16</f>
        <v>29176.425791718488</v>
      </c>
      <c r="F16" s="4">
        <f>'High - Late majority'!M16</f>
        <v>28308.873203412237</v>
      </c>
      <c r="G16" s="13">
        <f>'High - Laggards'!M16</f>
        <v>16326.109790256902</v>
      </c>
      <c r="H16" s="4">
        <f t="shared" si="0"/>
        <v>81430.335370883317</v>
      </c>
      <c r="L16" s="10">
        <v>6.5</v>
      </c>
      <c r="M16" s="4">
        <f>'High - innovators'!S16</f>
        <v>163.31898545796258</v>
      </c>
      <c r="N16" s="4">
        <f>'High - Early adopters'!S16</f>
        <v>2069.6171255259715</v>
      </c>
      <c r="O16" s="4">
        <f>'High - Early majority'!S16</f>
        <v>8090.8186390090232</v>
      </c>
      <c r="P16" s="4">
        <f>'High - Late majority'!S16</f>
        <v>7707.069732304536</v>
      </c>
      <c r="Q16" s="13">
        <f>'High - Laggards'!S16</f>
        <v>4365.6193242312047</v>
      </c>
      <c r="R16" s="4">
        <f t="shared" si="1"/>
        <v>22396.443806528696</v>
      </c>
      <c r="S16" s="4"/>
    </row>
    <row r="17" spans="2:19" x14ac:dyDescent="0.3">
      <c r="B17" s="10">
        <v>7</v>
      </c>
      <c r="C17" s="4">
        <f>'High - innovators'!M17</f>
        <v>531.15577145489488</v>
      </c>
      <c r="D17" s="4">
        <f>'High - Early adopters'!M17</f>
        <v>7772.3991555257999</v>
      </c>
      <c r="E17" s="4">
        <f>'High - Early majority'!M17</f>
        <v>32161.369917176777</v>
      </c>
      <c r="F17" s="4">
        <f>'High - Late majority'!M17</f>
        <v>31769.611955204935</v>
      </c>
      <c r="G17" s="13">
        <f>'High - Laggards'!M17</f>
        <v>19059.118135462417</v>
      </c>
      <c r="H17" s="4">
        <f t="shared" si="0"/>
        <v>91293.654934824823</v>
      </c>
      <c r="L17" s="10">
        <v>7</v>
      </c>
      <c r="M17" s="4">
        <f>'High - innovators'!S17</f>
        <v>164.8538630073582</v>
      </c>
      <c r="N17" s="4">
        <f>'High - Early adopters'!S17</f>
        <v>2100.9236532586501</v>
      </c>
      <c r="O17" s="4">
        <f>'High - Early majority'!S17</f>
        <v>8265.2922998434387</v>
      </c>
      <c r="P17" s="4">
        <f>'High - Late majority'!S17</f>
        <v>7938.0212449015808</v>
      </c>
      <c r="Q17" s="13">
        <f>'High - Laggards'!S17</f>
        <v>4591.8533729684605</v>
      </c>
      <c r="R17" s="4">
        <f t="shared" si="1"/>
        <v>23060.94443397949</v>
      </c>
      <c r="S17" s="4"/>
    </row>
    <row r="18" spans="2:19" x14ac:dyDescent="0.3">
      <c r="B18" s="10">
        <v>7.5</v>
      </c>
      <c r="C18" s="4">
        <f>'High - innovators'!M18</f>
        <v>563.22069159852936</v>
      </c>
      <c r="D18" s="4">
        <f>'High - Early adopters'!M18</f>
        <v>8318.8429776792909</v>
      </c>
      <c r="E18" s="4">
        <f>'High - Early majority'!M18</f>
        <v>34798.422481514281</v>
      </c>
      <c r="F18" s="4">
        <f>'High - Late majority'!M18</f>
        <v>34942.191406825776</v>
      </c>
      <c r="G18" s="13">
        <f>'High - Laggards'!M18</f>
        <v>21745.059694884636</v>
      </c>
      <c r="H18" s="4">
        <f t="shared" si="0"/>
        <v>100367.73725250251</v>
      </c>
      <c r="L18" s="10">
        <v>7.5</v>
      </c>
      <c r="M18" s="4">
        <f>'High - innovators'!S18</f>
        <v>166.14571715243267</v>
      </c>
      <c r="N18" s="4">
        <f>'High - Early adopters'!S18</f>
        <v>2127.359331348292</v>
      </c>
      <c r="O18" s="4">
        <f>'High - Early majority'!S18</f>
        <v>8413.7850375176677</v>
      </c>
      <c r="P18" s="4">
        <f>'High - Late majority'!S18</f>
        <v>8135.9030219548658</v>
      </c>
      <c r="Q18" s="13">
        <f>'High - Laggards'!S18</f>
        <v>4789.1516212554852</v>
      </c>
      <c r="R18" s="4">
        <f t="shared" si="1"/>
        <v>23632.344729228746</v>
      </c>
      <c r="S18" s="4"/>
    </row>
    <row r="19" spans="2:19" x14ac:dyDescent="0.3">
      <c r="B19" s="10">
        <v>8</v>
      </c>
      <c r="C19" s="4">
        <f>'High - innovators'!M19</f>
        <v>588.56123585132968</v>
      </c>
      <c r="D19" s="4">
        <f>'High - Early adopters'!M19</f>
        <v>8782.4337134917259</v>
      </c>
      <c r="E19" s="4">
        <f>'High - Early majority'!M19</f>
        <v>37122.483584766946</v>
      </c>
      <c r="F19" s="4">
        <f>'High - Late majority'!M19</f>
        <v>37836.765717756774</v>
      </c>
      <c r="G19" s="13">
        <f>'High - Laggards'!M19</f>
        <v>24359.705346651659</v>
      </c>
      <c r="H19" s="4">
        <f t="shared" si="0"/>
        <v>108689.94959851843</v>
      </c>
      <c r="L19" s="10">
        <v>8</v>
      </c>
      <c r="M19" s="4">
        <f>'High - innovators'!S19</f>
        <v>167.25209451146208</v>
      </c>
      <c r="N19" s="4">
        <f>'High - Early adopters'!S19</f>
        <v>2150.0455941250093</v>
      </c>
      <c r="O19" s="4">
        <f>'High - Early majority'!S19</f>
        <v>8542.0952639162897</v>
      </c>
      <c r="P19" s="4">
        <f>'High - Late majority'!S19</f>
        <v>8307.9987958886595</v>
      </c>
      <c r="Q19" s="13">
        <f>'High - Laggards'!S19</f>
        <v>4963.1632145137528</v>
      </c>
      <c r="R19" s="4">
        <f t="shared" si="1"/>
        <v>24130.554962955172</v>
      </c>
      <c r="S19" s="4"/>
    </row>
    <row r="20" spans="2:19" x14ac:dyDescent="0.3">
      <c r="B20" s="10">
        <v>8.5</v>
      </c>
      <c r="C20" s="4">
        <f>'High - innovators'!M20</f>
        <v>608.67302139995934</v>
      </c>
      <c r="D20" s="4">
        <f>'High - Early adopters'!M20</f>
        <v>9175.9925649183897</v>
      </c>
      <c r="E20" s="4">
        <f>'High - Early majority'!M20</f>
        <v>39168.144221349023</v>
      </c>
      <c r="F20" s="4">
        <f>'High - Late majority'!M20</f>
        <v>40469.249655981912</v>
      </c>
      <c r="G20" s="13">
        <f>'High - Laggards'!M20</f>
        <v>26886.898026500246</v>
      </c>
      <c r="H20" s="4">
        <f t="shared" si="0"/>
        <v>116308.95749014954</v>
      </c>
      <c r="L20" s="10">
        <v>8.5</v>
      </c>
      <c r="M20" s="4">
        <f>'High - innovators'!S20</f>
        <v>168.20719868576759</v>
      </c>
      <c r="N20" s="4">
        <f>'High - Early adopters'!S20</f>
        <v>2169.7040282225284</v>
      </c>
      <c r="O20" s="4">
        <f>'High - Early majority'!S20</f>
        <v>8654.1003523516592</v>
      </c>
      <c r="P20" s="4">
        <f>'High - Late majority'!S20</f>
        <v>8459.3037971842477</v>
      </c>
      <c r="Q20" s="13">
        <f>'High - Laggards'!S20</f>
        <v>5118.0713081507583</v>
      </c>
      <c r="R20" s="4">
        <f t="shared" si="1"/>
        <v>24569.38668459496</v>
      </c>
      <c r="S20" s="4"/>
    </row>
    <row r="21" spans="2:19" x14ac:dyDescent="0.3">
      <c r="B21" s="10">
        <v>9</v>
      </c>
      <c r="C21" s="4">
        <f>'High - innovators'!M21</f>
        <v>624.71196473573707</v>
      </c>
      <c r="D21" s="4">
        <f>'High - Early adopters'!M21</f>
        <v>9510.4980801572401</v>
      </c>
      <c r="E21" s="4">
        <f>'High - Early majority'!M21</f>
        <v>40967.819334964603</v>
      </c>
      <c r="F21" s="4">
        <f>'High - Late majority'!M21</f>
        <v>42858.166004768871</v>
      </c>
      <c r="G21" s="13">
        <f>'High - Laggards'!M21</f>
        <v>29316.279532000983</v>
      </c>
      <c r="H21" s="4">
        <f t="shared" si="0"/>
        <v>123277.47491662743</v>
      </c>
      <c r="L21" s="10">
        <v>9</v>
      </c>
      <c r="M21" s="4">
        <f>'High - innovators'!S21</f>
        <v>169.03485508703832</v>
      </c>
      <c r="N21" s="4">
        <f>'High - Early adopters'!S21</f>
        <v>2186.8511977306962</v>
      </c>
      <c r="O21" s="4">
        <f>'High - Early majority'!S21</f>
        <v>8752.6142104812716</v>
      </c>
      <c r="P21" s="4">
        <f>'High - Late majority'!S21</f>
        <v>8593.4707820928761</v>
      </c>
      <c r="Q21" s="13">
        <f>'High - Laggards'!S21</f>
        <v>5257.0908175154109</v>
      </c>
      <c r="R21" s="4">
        <f t="shared" si="1"/>
        <v>24959.061862907292</v>
      </c>
      <c r="S21" s="4"/>
    </row>
    <row r="22" spans="2:19" x14ac:dyDescent="0.3">
      <c r="B22" s="10">
        <v>9.5</v>
      </c>
      <c r="C22" s="4">
        <f>'High - innovators'!M22</f>
        <v>637.56882863884107</v>
      </c>
      <c r="D22" s="4">
        <f>'High - Early adopters'!M22</f>
        <v>9795.2496618564874</v>
      </c>
      <c r="E22" s="4">
        <f>'High - Early majority'!M22</f>
        <v>42551.065161827064</v>
      </c>
      <c r="F22" s="4">
        <f>'High - Late majority'!M22</f>
        <v>45022.911886146416</v>
      </c>
      <c r="G22" s="13">
        <f>'High - Laggards'!M22</f>
        <v>31641.742396316295</v>
      </c>
      <c r="H22" s="4">
        <f t="shared" si="0"/>
        <v>129648.5379347851</v>
      </c>
      <c r="L22" s="10">
        <v>9.5</v>
      </c>
      <c r="M22" s="4">
        <f>'High - innovators'!S22</f>
        <v>169.75301644352206</v>
      </c>
      <c r="N22" s="4">
        <f>'High - Early adopters'!S22</f>
        <v>2201.8742782109516</v>
      </c>
      <c r="O22" s="4">
        <f>'High - Early majority'!S22</f>
        <v>8839.7528434234227</v>
      </c>
      <c r="P22" s="4">
        <f>'High - Late majority'!S22</f>
        <v>8713.2486705645933</v>
      </c>
      <c r="Q22" s="13">
        <f>'High - Laggards'!S22</f>
        <v>5382.7262325084803</v>
      </c>
      <c r="R22" s="4">
        <f t="shared" si="1"/>
        <v>25307.355041150971</v>
      </c>
      <c r="S22" s="4"/>
    </row>
    <row r="23" spans="2:19" x14ac:dyDescent="0.3">
      <c r="B23" s="10">
        <v>10</v>
      </c>
      <c r="C23" s="4">
        <f>'High - innovators'!M23</f>
        <v>647.92963792265289</v>
      </c>
      <c r="D23" s="4">
        <f>'High - Early adopters'!M23</f>
        <v>10038.074007696141</v>
      </c>
      <c r="E23" s="4">
        <f>'High - Early majority'!M23</f>
        <v>43944.381601930756</v>
      </c>
      <c r="F23" s="4">
        <f>'High - Late majority'!M23</f>
        <v>46982.723773789046</v>
      </c>
      <c r="G23" s="13">
        <f>'High - Laggards'!M23</f>
        <v>33860.294389193143</v>
      </c>
      <c r="H23" s="4">
        <f t="shared" si="0"/>
        <v>135473.40341053176</v>
      </c>
      <c r="L23" s="10">
        <v>10</v>
      </c>
      <c r="M23" s="4">
        <f>'High - innovators'!S23</f>
        <v>170.37608123672152</v>
      </c>
      <c r="N23" s="4">
        <f>'High - Early adopters'!S23</f>
        <v>2215.0748559743456</v>
      </c>
      <c r="O23" s="4">
        <f>'High - Early majority'!S23</f>
        <v>8917.1564788073192</v>
      </c>
      <c r="P23" s="4">
        <f>'High - Late majority'!S23</f>
        <v>8820.7584210159876</v>
      </c>
      <c r="Q23" s="13">
        <f>'High - Laggards'!S23</f>
        <v>5496.9545982878526</v>
      </c>
      <c r="R23" s="4">
        <f t="shared" si="1"/>
        <v>25620.320435322225</v>
      </c>
      <c r="S23" s="4"/>
    </row>
    <row r="24" spans="2:19" x14ac:dyDescent="0.3">
      <c r="B24" s="10">
        <v>10.5</v>
      </c>
      <c r="C24" s="4">
        <f>'High - innovators'!M24</f>
        <v>656.32330967871121</v>
      </c>
      <c r="D24" s="4">
        <f>'High - Early adopters'!M24</f>
        <v>10245.534062131259</v>
      </c>
      <c r="E24" s="4">
        <f>'High - Early majority'!M24</f>
        <v>45171.271300400185</v>
      </c>
      <c r="F24" s="4">
        <f>'High - Late majority'!M24</f>
        <v>48756.073628736674</v>
      </c>
      <c r="G24" s="13">
        <f>'High - Laggards'!M24</f>
        <v>35971.219548561683</v>
      </c>
      <c r="H24" s="4">
        <f t="shared" si="0"/>
        <v>140800.42184950854</v>
      </c>
      <c r="L24" s="10">
        <v>10.5</v>
      </c>
      <c r="M24" s="4">
        <f>'High - innovators'!S24</f>
        <v>170.91612959047038</v>
      </c>
      <c r="N24" s="4">
        <f>'High - Early adopters'!S24</f>
        <v>2226.6955640893384</v>
      </c>
      <c r="O24" s="4">
        <f>'High - Early majority'!S24</f>
        <v>8986.1306316395603</v>
      </c>
      <c r="P24" s="4">
        <f>'High - Late majority'!S24</f>
        <v>8917.6732580803746</v>
      </c>
      <c r="Q24" s="13">
        <f>'High - Laggards'!S24</f>
        <v>5601.3567056317988</v>
      </c>
      <c r="R24" s="4">
        <f t="shared" si="1"/>
        <v>25902.772289031542</v>
      </c>
      <c r="S24" s="4"/>
    </row>
    <row r="25" spans="2:19" x14ac:dyDescent="0.3">
      <c r="B25" s="10">
        <v>11</v>
      </c>
      <c r="C25" s="4">
        <f>'High - innovators'!M25</f>
        <v>663.15861184950381</v>
      </c>
      <c r="D25" s="4">
        <f>'High - Early adopters'!M25</f>
        <v>10423.122813794347</v>
      </c>
      <c r="E25" s="4">
        <f>'High - Early majority'!M25</f>
        <v>46252.429454469719</v>
      </c>
      <c r="F25" s="4">
        <f>'High - Late majority'!M25</f>
        <v>50360.335842506545</v>
      </c>
      <c r="G25" s="13">
        <f>'High - Laggards'!M25</f>
        <v>37975.454299337318</v>
      </c>
      <c r="H25" s="4">
        <f t="shared" si="0"/>
        <v>145674.50102195743</v>
      </c>
      <c r="L25" s="10">
        <v>11</v>
      </c>
      <c r="M25" s="4">
        <f>'High - innovators'!S25</f>
        <v>171.38359270631216</v>
      </c>
      <c r="N25" s="4">
        <f>'High - Early adopters'!S25</f>
        <v>2236.9368224527516</v>
      </c>
      <c r="O25" s="4">
        <f>'High - Early majority'!S25</f>
        <v>9047.7385008161909</v>
      </c>
      <c r="P25" s="4">
        <f>'High - Late majority'!S25</f>
        <v>9005.3397184718888</v>
      </c>
      <c r="Q25" s="13">
        <f>'High - Laggards'!S25</f>
        <v>5697.21196844105</v>
      </c>
      <c r="R25" s="4">
        <f t="shared" si="1"/>
        <v>26158.610602888191</v>
      </c>
      <c r="S25" s="4"/>
    </row>
    <row r="26" spans="2:19" x14ac:dyDescent="0.3">
      <c r="B26" s="10">
        <v>11.5</v>
      </c>
      <c r="C26" s="4">
        <f>'High - innovators'!M26</f>
        <v>668.75255159343999</v>
      </c>
      <c r="D26" s="4">
        <f>'High - Early adopters'!M26</f>
        <v>10575.43507348823</v>
      </c>
      <c r="E26" s="4">
        <f>'High - Early majority'!M26</f>
        <v>47205.992800753709</v>
      </c>
      <c r="F26" s="4">
        <f>'High - Late majority'!M26</f>
        <v>51811.625184602453</v>
      </c>
      <c r="G26" s="13">
        <f>'High - Laggards'!M26</f>
        <v>39875.120837844639</v>
      </c>
      <c r="H26" s="4">
        <f t="shared" si="0"/>
        <v>150136.92644828247</v>
      </c>
      <c r="L26" s="10">
        <v>11.5</v>
      </c>
      <c r="M26" s="4">
        <f>'High - innovators'!S26</f>
        <v>171.78762323689315</v>
      </c>
      <c r="N26" s="4">
        <f>'High - Early adopters'!S26</f>
        <v>2245.9676666688119</v>
      </c>
      <c r="O26" s="4">
        <f>'High - Early majority'!S26</f>
        <v>9102.8631184037567</v>
      </c>
      <c r="P26" s="4">
        <f>'High - Late majority'!S26</f>
        <v>9084.8609331623229</v>
      </c>
      <c r="Q26" s="13">
        <f>'High - Laggards'!S26</f>
        <v>5785.5677913091604</v>
      </c>
      <c r="R26" s="4">
        <f t="shared" si="1"/>
        <v>26391.047132780946</v>
      </c>
      <c r="S26" s="4"/>
    </row>
    <row r="27" spans="2:19" x14ac:dyDescent="0.3">
      <c r="B27" s="10">
        <v>12</v>
      </c>
      <c r="C27" s="4">
        <f>'High - innovators'!M27</f>
        <v>673.3520369319732</v>
      </c>
      <c r="D27" s="4">
        <f>'High - Early adopters'!M27</f>
        <v>10706.315725459397</v>
      </c>
      <c r="E27" s="4">
        <f>'High - Early majority'!M27</f>
        <v>48047.807179025571</v>
      </c>
      <c r="F27" s="4">
        <f>'High - Late majority'!M27</f>
        <v>53124.742340074408</v>
      </c>
      <c r="G27" s="13">
        <f>'High - Laggards'!M27</f>
        <v>41673.176545369337</v>
      </c>
      <c r="H27" s="4">
        <f t="shared" si="0"/>
        <v>154225.3938268607</v>
      </c>
      <c r="L27" s="10">
        <v>12</v>
      </c>
      <c r="M27" s="4">
        <f>'High - innovators'!S27</f>
        <v>172.13630981188479</v>
      </c>
      <c r="N27" s="4">
        <f>'High - Early adopters'!S27</f>
        <v>2253.9329488071276</v>
      </c>
      <c r="O27" s="4">
        <f>'High - Early majority'!S27</f>
        <v>9152.2501511646842</v>
      </c>
      <c r="P27" s="4">
        <f>'High - Late majority'!S27</f>
        <v>9157.1551550947315</v>
      </c>
      <c r="Q27" s="13">
        <f>'High - Laggards'!S27</f>
        <v>5867.2908826951743</v>
      </c>
      <c r="R27" s="4">
        <f t="shared" si="1"/>
        <v>26602.765447573605</v>
      </c>
      <c r="S27" s="4"/>
    </row>
    <row r="28" spans="2:19" x14ac:dyDescent="0.3">
      <c r="B28" s="10">
        <v>12.5</v>
      </c>
      <c r="C28" s="4">
        <f>'High - innovators'!M28</f>
        <v>677.15033751086469</v>
      </c>
      <c r="D28" s="4">
        <f>'High - Early adopters'!M28</f>
        <v>10818.985529174646</v>
      </c>
      <c r="E28" s="4">
        <f>'High - Early majority'!M28</f>
        <v>48791.691073860784</v>
      </c>
      <c r="F28" s="4">
        <f>'High - Late majority'!M28</f>
        <v>54313.186144157975</v>
      </c>
      <c r="G28" s="13">
        <f>'High - Laggards'!M28</f>
        <v>43373.149773527577</v>
      </c>
      <c r="H28" s="4">
        <f t="shared" si="0"/>
        <v>157974.16285823184</v>
      </c>
      <c r="L28" s="10">
        <v>12.5</v>
      </c>
      <c r="M28" s="4">
        <f>'High - innovators'!S28</f>
        <v>172.43681279397779</v>
      </c>
      <c r="N28" s="4">
        <f>'High - Early adopters'!S28</f>
        <v>2260.9582637621938</v>
      </c>
      <c r="O28" s="4">
        <f>'High - Early majority'!S28</f>
        <v>9196.5380233920368</v>
      </c>
      <c r="P28" s="4">
        <f>'High - Late majority'!S28</f>
        <v>9222.9976729163645</v>
      </c>
      <c r="Q28" s="13">
        <f>'High - Laggards'!S28</f>
        <v>5943.1056613094333</v>
      </c>
      <c r="R28" s="4">
        <f t="shared" si="1"/>
        <v>26796.036434174006</v>
      </c>
      <c r="S28" s="4"/>
    </row>
    <row r="29" spans="2:19" x14ac:dyDescent="0.3">
      <c r="B29" s="10">
        <v>13</v>
      </c>
      <c r="C29" s="4">
        <f>'High - innovators'!M29</f>
        <v>680.29956592712631</v>
      </c>
      <c r="D29" s="4">
        <f>'High - Early adopters'!M29</f>
        <v>10916.146687101911</v>
      </c>
      <c r="E29" s="4">
        <f>'High - Early majority'!M29</f>
        <v>49449.683159327185</v>
      </c>
      <c r="F29" s="4">
        <f>'High - Late majority'!M29</f>
        <v>55389.205895450636</v>
      </c>
      <c r="G29" s="13">
        <f>'High - Laggards'!M29</f>
        <v>44978.940457484256</v>
      </c>
      <c r="H29" s="4">
        <f t="shared" si="0"/>
        <v>161414.27576529112</v>
      </c>
      <c r="L29" s="10">
        <v>13</v>
      </c>
      <c r="M29" s="4">
        <f>'High - innovators'!S29</f>
        <v>172.69546188831362</v>
      </c>
      <c r="N29" s="4">
        <f>'High - Early adopters'!S29</f>
        <v>2267.1534249770989</v>
      </c>
      <c r="O29" s="4">
        <f>'High - Early majority'!S29</f>
        <v>9236.2795591126942</v>
      </c>
      <c r="P29" s="4">
        <f>'High - Late majority'!S29</f>
        <v>9283.0513413707777</v>
      </c>
      <c r="Q29" s="13">
        <f>'High - Laggards'!S29</f>
        <v>6013.6233321730224</v>
      </c>
      <c r="R29" s="4">
        <f t="shared" si="1"/>
        <v>26972.803119521905</v>
      </c>
      <c r="S29" s="4"/>
    </row>
    <row r="30" spans="2:19" x14ac:dyDescent="0.3">
      <c r="B30" s="10">
        <v>13.5</v>
      </c>
      <c r="C30" s="4">
        <f>'High - innovators'!M30</f>
        <v>682.92013633365832</v>
      </c>
      <c r="D30" s="4">
        <f>'High - Early adopters'!M30</f>
        <v>11000.070774658629</v>
      </c>
      <c r="E30" s="4">
        <f>'High - Early majority'!M30</f>
        <v>50032.268165557616</v>
      </c>
      <c r="F30" s="4">
        <f>'High - Late majority'!M30</f>
        <v>56363.876352503808</v>
      </c>
      <c r="G30" s="13">
        <f>'High - Laggards'!M30</f>
        <v>46494.669743908853</v>
      </c>
      <c r="H30" s="4">
        <f t="shared" si="0"/>
        <v>164573.80517296257</v>
      </c>
      <c r="L30" s="10">
        <v>13.5</v>
      </c>
      <c r="M30" s="4">
        <f>'High - innovators'!S30</f>
        <v>172.91783602907594</v>
      </c>
      <c r="N30" s="4">
        <f>'High - Early adopters'!S30</f>
        <v>2272.6150003322705</v>
      </c>
      <c r="O30" s="4">
        <f>'High - Early majority'!S30</f>
        <v>9271.9578500321331</v>
      </c>
      <c r="P30" s="4">
        <f>'High - Late majority'!S30</f>
        <v>9337.889169293956</v>
      </c>
      <c r="Q30" s="13">
        <f>'High - Laggards'!S30</f>
        <v>6079.3641400579099</v>
      </c>
      <c r="R30" s="4">
        <f t="shared" si="1"/>
        <v>27134.743995745346</v>
      </c>
      <c r="S30" s="4"/>
    </row>
    <row r="31" spans="2:19" x14ac:dyDescent="0.3">
      <c r="B31" s="10">
        <v>14</v>
      </c>
      <c r="C31" s="4">
        <f>'High - innovators'!M31</f>
        <v>685.10793827931968</v>
      </c>
      <c r="D31" s="4">
        <f>'High - Early adopters'!M31</f>
        <v>11072.671620059175</v>
      </c>
      <c r="E31" s="4">
        <f>'High - Early majority'!M31</f>
        <v>50548.579086617174</v>
      </c>
      <c r="F31" s="4">
        <f>'High - Late majority'!M31</f>
        <v>57247.184068922194</v>
      </c>
      <c r="G31" s="13">
        <f>'High - Laggards'!M31</f>
        <v>47924.566909575879</v>
      </c>
      <c r="H31" s="4">
        <f t="shared" si="0"/>
        <v>167478.10962345375</v>
      </c>
      <c r="L31" s="10">
        <v>14</v>
      </c>
      <c r="M31" s="4">
        <f>'High - innovators'!S31</f>
        <v>173.10883500076514</v>
      </c>
      <c r="N31" s="4">
        <f>'High - Early adopters'!S31</f>
        <v>2277.4282291213131</v>
      </c>
      <c r="O31" s="4">
        <f>'High - Early majority'!S31</f>
        <v>9303.9981290414162</v>
      </c>
      <c r="P31" s="4">
        <f>'High - Late majority'!S31</f>
        <v>9388.0112765033246</v>
      </c>
      <c r="Q31" s="13">
        <f>'High - Laggards'!S31</f>
        <v>6140.7745772244207</v>
      </c>
      <c r="R31" s="4">
        <f t="shared" si="1"/>
        <v>27283.32104689124</v>
      </c>
      <c r="S31" s="4"/>
    </row>
    <row r="32" spans="2:19" x14ac:dyDescent="0.3">
      <c r="B32" s="10">
        <v>14.5</v>
      </c>
      <c r="C32" s="4">
        <f>'High - innovators'!M32</f>
        <v>686.9397887102549</v>
      </c>
      <c r="D32" s="4">
        <f>'High - Early adopters'!M32</f>
        <v>11135.565525168653</v>
      </c>
      <c r="E32" s="4">
        <f>'High - Early majority'!M32</f>
        <v>51006.575875500581</v>
      </c>
      <c r="F32" s="4">
        <f>'High - Late majority'!M32</f>
        <v>58048.117735087188</v>
      </c>
      <c r="G32" s="13">
        <f>'High - Laggards'!M32</f>
        <v>49272.884795842714</v>
      </c>
      <c r="H32" s="4">
        <f t="shared" si="0"/>
        <v>170150.0837203094</v>
      </c>
      <c r="L32" s="10">
        <v>14.5</v>
      </c>
      <c r="M32" s="4">
        <f>'High - innovators'!S32</f>
        <v>173.27274656255523</v>
      </c>
      <c r="N32" s="4">
        <f>'High - Early adopters'!S32</f>
        <v>2281.6685235471746</v>
      </c>
      <c r="O32" s="4">
        <f>'High - Early majority'!S32</f>
        <v>9332.7768393536408</v>
      </c>
      <c r="P32" s="4">
        <f>'High - Late majority'!S32</f>
        <v>9433.8578009444082</v>
      </c>
      <c r="Q32" s="13">
        <f>'High - Laggards'!S32</f>
        <v>6198.2408185254244</v>
      </c>
      <c r="R32" s="4">
        <f t="shared" si="1"/>
        <v>27419.816728933205</v>
      </c>
      <c r="S32" s="4"/>
    </row>
    <row r="33" spans="2:19" x14ac:dyDescent="0.3">
      <c r="B33" s="10">
        <v>15</v>
      </c>
      <c r="C33" s="4">
        <f>'High - innovators'!M33</f>
        <v>688.47758809524635</v>
      </c>
      <c r="D33" s="4">
        <f>'High - Early adopters'!M33</f>
        <v>11190.120943682097</v>
      </c>
      <c r="E33" s="4">
        <f>'High - Early majority'!M33</f>
        <v>51413.201936641621</v>
      </c>
      <c r="F33" s="4">
        <f>'High - Late majority'!M33</f>
        <v>58774.757875768519</v>
      </c>
      <c r="G33" s="13">
        <f>'High - Laggards'!M33</f>
        <v>50543.837134783869</v>
      </c>
      <c r="H33" s="4">
        <f t="shared" si="0"/>
        <v>172610.39547897136</v>
      </c>
      <c r="L33" s="10">
        <v>15</v>
      </c>
      <c r="M33" s="4">
        <f>'High - innovators'!S33</f>
        <v>173.41331011425788</v>
      </c>
      <c r="N33" s="4">
        <f>'High - Early adopters'!S33</f>
        <v>2285.4026845140038</v>
      </c>
      <c r="O33" s="4">
        <f>'High - Early majority'!S33</f>
        <v>9358.6287061351813</v>
      </c>
      <c r="P33" s="4">
        <f>'High - Late majority'!S33</f>
        <v>9475.8188557727462</v>
      </c>
      <c r="Q33" s="13">
        <f>'High - Laggards'!S33</f>
        <v>6252.0993061421914</v>
      </c>
      <c r="R33" s="4">
        <f t="shared" si="1"/>
        <v>27545.362862678379</v>
      </c>
      <c r="S33" s="4"/>
    </row>
    <row r="34" spans="2:19" x14ac:dyDescent="0.3">
      <c r="B34" s="10">
        <v>15.5</v>
      </c>
      <c r="C34" s="4">
        <f>'High - innovators'!M34</f>
        <v>689.77150118569261</v>
      </c>
      <c r="D34" s="4">
        <f>'High - Early adopters'!M34</f>
        <v>11237.499439459682</v>
      </c>
      <c r="E34" s="4">
        <f>'High - Early majority'!M34</f>
        <v>51774.52030386452</v>
      </c>
      <c r="F34" s="4">
        <f>'High - Late majority'!M34</f>
        <v>59434.363050175984</v>
      </c>
      <c r="G34" s="13">
        <f>'High - Laggards'!M34</f>
        <v>51741.552727447677</v>
      </c>
      <c r="H34" s="4">
        <f t="shared" si="0"/>
        <v>174877.70702213355</v>
      </c>
      <c r="L34" s="10">
        <v>15.5</v>
      </c>
      <c r="M34" s="4">
        <f>'High - innovators'!S34</f>
        <v>173.53377680629924</v>
      </c>
      <c r="N34" s="4">
        <f>'High - Early adopters'!S34</f>
        <v>2288.6899149569676</v>
      </c>
      <c r="O34" s="4">
        <f>'High - Early majority'!S34</f>
        <v>9381.8523641949596</v>
      </c>
      <c r="P34" s="4">
        <f>'High - Late majority'!S34</f>
        <v>9514.2423121047195</v>
      </c>
      <c r="Q34" s="13">
        <f>'High - Laggards'!S34</f>
        <v>6302.6451593882493</v>
      </c>
      <c r="R34" s="4">
        <f t="shared" si="1"/>
        <v>27660.963527451193</v>
      </c>
      <c r="S34" s="4"/>
    </row>
    <row r="35" spans="2:19" x14ac:dyDescent="0.3">
      <c r="B35" s="10">
        <v>16</v>
      </c>
      <c r="C35" s="4">
        <f>'High - innovators'!M35</f>
        <v>690.86240269556868</v>
      </c>
      <c r="D35" s="4">
        <f>'High - Early adopters'!M35</f>
        <v>11278.689466524713</v>
      </c>
      <c r="E35" s="4">
        <f>'High - Early majority'!M35</f>
        <v>52095.831614883187</v>
      </c>
      <c r="F35" s="4">
        <f>'High - Late majority'!M35</f>
        <v>60033.450904754296</v>
      </c>
      <c r="G35" s="13">
        <f>'High - Laggards'!M35</f>
        <v>52870.042614091159</v>
      </c>
      <c r="H35" s="4">
        <f t="shared" si="0"/>
        <v>176968.87700294892</v>
      </c>
      <c r="L35" s="10">
        <v>16</v>
      </c>
      <c r="M35" s="4">
        <f>'High - innovators'!S35</f>
        <v>173.63696566442374</v>
      </c>
      <c r="N35" s="4">
        <f>'High - Early adopters'!S35</f>
        <v>2291.582684459514</v>
      </c>
      <c r="O35" s="4">
        <f>'High - Early majority'!S35</f>
        <v>9402.714925483202</v>
      </c>
      <c r="P35" s="4">
        <f>'High - Late majority'!S35</f>
        <v>9549.4399615982384</v>
      </c>
      <c r="Q35" s="13">
        <f>'High - Laggards'!S35</f>
        <v>6350.138909476349</v>
      </c>
      <c r="R35" s="4">
        <f t="shared" si="1"/>
        <v>27767.513446681725</v>
      </c>
      <c r="S35" s="4"/>
    </row>
    <row r="36" spans="2:19" x14ac:dyDescent="0.3">
      <c r="B36" s="10">
        <v>16.5</v>
      </c>
      <c r="C36" s="4">
        <f>'High - innovators'!M36</f>
        <v>691.7837676861003</v>
      </c>
      <c r="D36" s="4">
        <f>'High - Early adopters'!M36</f>
        <v>11314.534257679285</v>
      </c>
      <c r="E36" s="4">
        <f>'High - Early majority'!M36</f>
        <v>52381.77600776183</v>
      </c>
      <c r="F36" s="4">
        <f>'High - Late majority'!M36</f>
        <v>60577.873230639387</v>
      </c>
      <c r="G36" s="13">
        <f>'High - Laggards'!M36</f>
        <v>53933.177262158395</v>
      </c>
      <c r="H36" s="4">
        <f t="shared" si="0"/>
        <v>178899.14452592499</v>
      </c>
      <c r="L36" s="10">
        <v>16.5</v>
      </c>
      <c r="M36" s="4">
        <f>'High - innovators'!S36</f>
        <v>173.72531533290012</v>
      </c>
      <c r="N36" s="4">
        <f>'High - Early adopters'!S36</f>
        <v>2294.1274802163848</v>
      </c>
      <c r="O36" s="4">
        <f>'High - Early majority'!S36</f>
        <v>9421.455754999919</v>
      </c>
      <c r="P36" s="4">
        <f>'High - Late majority'!S36</f>
        <v>9581.6924591798143</v>
      </c>
      <c r="Q36" s="13">
        <f>'High - Laggards'!S36</f>
        <v>6394.8119329655474</v>
      </c>
      <c r="R36" s="4">
        <f t="shared" si="1"/>
        <v>27865.812942694567</v>
      </c>
      <c r="S36" s="4"/>
    </row>
    <row r="37" spans="2:19" x14ac:dyDescent="0.3">
      <c r="B37" s="10">
        <v>17</v>
      </c>
      <c r="C37" s="4">
        <f>'High - innovators'!M37</f>
        <v>692.5631410974753</v>
      </c>
      <c r="D37" s="4">
        <f>'High - Early adopters'!M37</f>
        <v>11345.754886359813</v>
      </c>
      <c r="E37" s="4">
        <f>'High - Early majority'!M37</f>
        <v>52636.420961403433</v>
      </c>
      <c r="F37" s="4">
        <f>'High - Late majority'!M37</f>
        <v>61072.884705223289</v>
      </c>
      <c r="G37" s="13">
        <f>'High - Laggards'!M37</f>
        <v>54934.671468908098</v>
      </c>
      <c r="H37" s="4">
        <f t="shared" si="0"/>
        <v>180682.29516299209</v>
      </c>
      <c r="L37" s="10">
        <v>17</v>
      </c>
      <c r="M37" s="4">
        <f>'High - innovators'!S37</f>
        <v>173.80093120589169</v>
      </c>
      <c r="N37" s="4">
        <f>'High - Early adopters'!S37</f>
        <v>2296.3654675827192</v>
      </c>
      <c r="O37" s="4">
        <f>'High - Early majority'!S37</f>
        <v>9438.2896449003219</v>
      </c>
      <c r="P37" s="4">
        <f>'High - Late majority'!S37</f>
        <v>9611.2533379877113</v>
      </c>
      <c r="Q37" s="13">
        <f>'High - Laggards'!S37</f>
        <v>6436.8708659612803</v>
      </c>
      <c r="R37" s="4">
        <f t="shared" si="1"/>
        <v>27956.580247637925</v>
      </c>
      <c r="S37" s="4"/>
    </row>
    <row r="38" spans="2:19" x14ac:dyDescent="0.3">
      <c r="B38" s="10">
        <v>17.5</v>
      </c>
      <c r="C38" s="4">
        <f>'High - innovators'!M38</f>
        <v>693.22328702899813</v>
      </c>
      <c r="D38" s="4">
        <f>'High - Early adopters'!M38</f>
        <v>11372.969376670571</v>
      </c>
      <c r="E38" s="4">
        <f>'High - Early majority'!M38</f>
        <v>52863.336938058157</v>
      </c>
      <c r="F38" s="4">
        <f>'High - Late majority'!M38</f>
        <v>61523.205337427506</v>
      </c>
      <c r="G38" s="13">
        <f>'High - Laggards'!M38</f>
        <v>55878.075187978575</v>
      </c>
      <c r="H38" s="4">
        <f t="shared" si="0"/>
        <v>182330.8101271638</v>
      </c>
      <c r="L38" s="10">
        <v>17.5</v>
      </c>
      <c r="M38" s="4">
        <f>'High - innovators'!S38</f>
        <v>173.86562790249727</v>
      </c>
      <c r="N38" s="4">
        <f>'High - Early adopters'!S38</f>
        <v>2298.3330760032168</v>
      </c>
      <c r="O38" s="4">
        <f>'High - Early majority'!S38</f>
        <v>9453.4095222315282</v>
      </c>
      <c r="P38" s="4">
        <f>'High - Late majority'!S38</f>
        <v>9638.3523115434946</v>
      </c>
      <c r="Q38" s="13">
        <f>'High - Laggards'!S38</f>
        <v>6476.5012139065066</v>
      </c>
      <c r="R38" s="4">
        <f t="shared" si="1"/>
        <v>28040.461751587245</v>
      </c>
      <c r="S38" s="4"/>
    </row>
    <row r="39" spans="2:19" x14ac:dyDescent="0.3">
      <c r="B39" s="10">
        <v>18</v>
      </c>
      <c r="C39" s="4">
        <f>'High - innovators'!M39</f>
        <v>693.78309317424589</v>
      </c>
      <c r="D39" s="4">
        <f>'High - Early adopters'!M39</f>
        <v>11396.708577339674</v>
      </c>
      <c r="E39" s="4">
        <f>'High - Early majority'!M39</f>
        <v>53065.662496129509</v>
      </c>
      <c r="F39" s="4">
        <f>'High - Late majority'!M39</f>
        <v>61933.076848356868</v>
      </c>
      <c r="G39" s="13">
        <f>'High - Laggards'!M39</f>
        <v>56766.768883087228</v>
      </c>
      <c r="H39" s="4">
        <f t="shared" si="0"/>
        <v>183855.99989808752</v>
      </c>
      <c r="L39" s="10">
        <v>18</v>
      </c>
      <c r="M39" s="4">
        <f>'High - innovators'!S39</f>
        <v>173.92096719894073</v>
      </c>
      <c r="N39" s="4">
        <f>'High - Early adopters'!S39</f>
        <v>2300.0625214381412</v>
      </c>
      <c r="O39" s="4">
        <f>'High - Early majority'!S39</f>
        <v>9466.9887880107108</v>
      </c>
      <c r="P39" s="4">
        <f>'High - Late majority'!S39</f>
        <v>9663.1980227441563</v>
      </c>
      <c r="Q39" s="13">
        <f>'High - Laggards'!S39</f>
        <v>6513.8703219961471</v>
      </c>
      <c r="R39" s="4">
        <f t="shared" si="1"/>
        <v>28118.040621388096</v>
      </c>
      <c r="S39" s="4"/>
    </row>
    <row r="40" spans="2:19" x14ac:dyDescent="0.3">
      <c r="B40" s="10">
        <v>18.5</v>
      </c>
      <c r="C40" s="4">
        <f>'High - innovators'!M40</f>
        <v>694.25828707962512</v>
      </c>
      <c r="D40" s="4">
        <f>'High - Early adopters'!M40</f>
        <v>11417.429383309882</v>
      </c>
      <c r="E40" s="4">
        <f>'High - Early majority'!M40</f>
        <v>53246.160347317556</v>
      </c>
      <c r="F40" s="4">
        <f>'High - Late majority'!M40</f>
        <v>62306.313343847491</v>
      </c>
      <c r="G40" s="13">
        <f>'High - Laggards'!M40</f>
        <v>57603.962316774654</v>
      </c>
      <c r="H40" s="4">
        <f t="shared" si="0"/>
        <v>185268.1236783292</v>
      </c>
      <c r="L40" s="10">
        <v>18.5</v>
      </c>
      <c r="M40" s="4">
        <f>'High - innovators'!S40</f>
        <v>173.96829164696953</v>
      </c>
      <c r="N40" s="4">
        <f>'High - Early adopters'!S40</f>
        <v>2301.5822734675999</v>
      </c>
      <c r="O40" s="4">
        <f>'High - Early majority'!S40</f>
        <v>9479.183359022456</v>
      </c>
      <c r="P40" s="4">
        <f>'High - Late majority'!S40</f>
        <v>9685.9803590494575</v>
      </c>
      <c r="Q40" s="13">
        <f>'High - Laggards'!S40</f>
        <v>6549.1298340094008</v>
      </c>
      <c r="R40" s="4">
        <f t="shared" si="1"/>
        <v>28189.844117195884</v>
      </c>
      <c r="S40" s="4"/>
    </row>
    <row r="41" spans="2:19" x14ac:dyDescent="0.3">
      <c r="B41" s="10">
        <v>19</v>
      </c>
      <c r="C41" s="4">
        <f>'High - innovators'!M41</f>
        <v>694.6620069566884</v>
      </c>
      <c r="D41" s="4">
        <f>'High - Early adopters'!M41</f>
        <v>11435.525780115506</v>
      </c>
      <c r="E41" s="4">
        <f>'High - Early majority'!M41</f>
        <v>53407.265645559441</v>
      </c>
      <c r="F41" s="4">
        <f>'High - Late majority'!M41</f>
        <v>62646.346701319824</v>
      </c>
      <c r="G41" s="13">
        <f>'High - Laggards'!M41</f>
        <v>58392.695919106591</v>
      </c>
      <c r="H41" s="4">
        <f t="shared" si="0"/>
        <v>186576.49605305804</v>
      </c>
      <c r="L41" s="10">
        <v>19</v>
      </c>
      <c r="M41" s="4">
        <f>'High - innovators'!S41</f>
        <v>174.0087541817195</v>
      </c>
      <c r="N41" s="4">
        <f>'High - Early adopters'!S41</f>
        <v>2302.9174734050725</v>
      </c>
      <c r="O41" s="4">
        <f>'High - Early majority'!S41</f>
        <v>9490.1334652319129</v>
      </c>
      <c r="P41" s="4">
        <f>'High - Late majority'!S41</f>
        <v>9706.8724238213545</v>
      </c>
      <c r="Q41" s="13">
        <f>'High - Laggards'!S41</f>
        <v>6582.41773926727</v>
      </c>
      <c r="R41" s="4">
        <f t="shared" si="1"/>
        <v>28256.349855907327</v>
      </c>
      <c r="S41" s="4"/>
    </row>
    <row r="42" spans="2:19" x14ac:dyDescent="0.3">
      <c r="B42" s="10">
        <v>19.5</v>
      </c>
      <c r="C42" s="4">
        <f>'High - innovators'!M42</f>
        <v>695.0052593992358</v>
      </c>
      <c r="D42" s="4">
        <f>'High - Early adopters'!M42</f>
        <v>11451.338097497477</v>
      </c>
      <c r="E42" s="4">
        <f>'High - Early majority'!M42</f>
        <v>53551.127622818451</v>
      </c>
      <c r="F42" s="4">
        <f>'High - Late majority'!M42</f>
        <v>62956.267119943201</v>
      </c>
      <c r="G42" s="13">
        <f>'High - Laggards'!M42</f>
        <v>59135.844066463207</v>
      </c>
      <c r="H42" s="4">
        <f t="shared" si="0"/>
        <v>187789.58216612157</v>
      </c>
      <c r="L42" s="10">
        <v>19.5</v>
      </c>
      <c r="M42" s="4">
        <f>'High - innovators'!S42</f>
        <v>174.04334406217134</v>
      </c>
      <c r="N42" s="4">
        <f>'High - Early adopters'!S42</f>
        <v>2304.0903085681643</v>
      </c>
      <c r="O42" s="4">
        <f>'High - Early majority'!S42</f>
        <v>9499.9652426636931</v>
      </c>
      <c r="P42" s="4">
        <f>'High - Late majority'!S42</f>
        <v>9726.0322321039384</v>
      </c>
      <c r="Q42" s="13">
        <f>'High - Laggards'!S42</f>
        <v>6613.8600860591532</v>
      </c>
      <c r="R42" s="4">
        <f t="shared" si="1"/>
        <v>28317.99121345712</v>
      </c>
      <c r="S42" s="4"/>
    </row>
    <row r="43" spans="2:19" x14ac:dyDescent="0.3">
      <c r="B43" s="10">
        <v>20</v>
      </c>
      <c r="C43" s="4">
        <f>'High - innovators'!M43</f>
        <v>695.29728861159811</v>
      </c>
      <c r="D43" s="4">
        <f>'High - Early adopters'!M43</f>
        <v>11465.160786566146</v>
      </c>
      <c r="E43" s="4">
        <f>'High - Early majority'!M43</f>
        <v>53679.645531488917</v>
      </c>
      <c r="F43" s="4">
        <f>'High - Late majority'!M43</f>
        <v>63238.859284055652</v>
      </c>
      <c r="G43" s="13">
        <f>'High - Laggards'!M43</f>
        <v>59836.119745876043</v>
      </c>
      <c r="H43" s="4">
        <f t="shared" si="0"/>
        <v>188915.08263659835</v>
      </c>
      <c r="L43" s="10">
        <v>20</v>
      </c>
      <c r="M43" s="4">
        <f>'High - innovators'!S43</f>
        <v>174.0729095012891</v>
      </c>
      <c r="N43" s="4">
        <f>'High - Early adopters'!S43</f>
        <v>2305.120347076409</v>
      </c>
      <c r="O43" s="4">
        <f>'High - Early majority'!S43</f>
        <v>9508.7921523252935</v>
      </c>
      <c r="P43" s="4">
        <f>'High - Late majority'!S43</f>
        <v>9743.6041830699232</v>
      </c>
      <c r="Q43" s="13">
        <f>'High - Laggards'!S43</f>
        <v>6643.5724235039343</v>
      </c>
      <c r="R43" s="4">
        <f t="shared" si="1"/>
        <v>28375.16201547685</v>
      </c>
      <c r="S43" s="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A5F7A-D52E-4E10-AE0A-0CC002AE433B}">
  <dimension ref="B2:S43"/>
  <sheetViews>
    <sheetView topLeftCell="B1" zoomScaleNormal="100" workbookViewId="0">
      <selection activeCell="U36" sqref="U36"/>
    </sheetView>
  </sheetViews>
  <sheetFormatPr defaultRowHeight="14.4" x14ac:dyDescent="0.3"/>
  <cols>
    <col min="6" max="6" width="9.5546875" bestFit="1" customWidth="1"/>
    <col min="16" max="16" width="9.5546875" bestFit="1" customWidth="1"/>
  </cols>
  <sheetData>
    <row r="2" spans="2:19" x14ac:dyDescent="0.3">
      <c r="B2" s="7" t="s">
        <v>1</v>
      </c>
      <c r="C2" s="8" t="s">
        <v>17</v>
      </c>
      <c r="D2" s="8" t="s">
        <v>18</v>
      </c>
      <c r="E2" s="8" t="s">
        <v>19</v>
      </c>
      <c r="F2" s="8" t="s">
        <v>20</v>
      </c>
      <c r="G2" s="7" t="s">
        <v>21</v>
      </c>
      <c r="H2" s="8" t="s">
        <v>52</v>
      </c>
      <c r="L2" s="7" t="s">
        <v>1</v>
      </c>
      <c r="M2" s="8" t="s">
        <v>22</v>
      </c>
      <c r="N2" s="8" t="s">
        <v>23</v>
      </c>
      <c r="O2" s="8" t="s">
        <v>24</v>
      </c>
      <c r="P2" s="8" t="s">
        <v>25</v>
      </c>
      <c r="Q2" s="7" t="s">
        <v>26</v>
      </c>
      <c r="R2" s="8" t="s">
        <v>16</v>
      </c>
    </row>
    <row r="3" spans="2:19" x14ac:dyDescent="0.3">
      <c r="B3" s="10">
        <v>0</v>
      </c>
      <c r="C3" s="4">
        <f>'Medium - innovators'!M3</f>
        <v>3.5000000000000004</v>
      </c>
      <c r="D3" s="4">
        <f>'Medium - Early adopters'!M3</f>
        <v>54</v>
      </c>
      <c r="E3" s="4">
        <f>'Medium - Early majority'!M3</f>
        <v>204</v>
      </c>
      <c r="F3" s="4">
        <f>'Medium - Late majority'!M3</f>
        <v>340</v>
      </c>
      <c r="G3" s="13">
        <f>'Medium - Laggards'!M3</f>
        <v>96</v>
      </c>
      <c r="H3" s="4">
        <f>SUM(C3:G3)</f>
        <v>697.5</v>
      </c>
      <c r="L3" s="10">
        <v>0</v>
      </c>
      <c r="M3" s="4">
        <f>'Medium - innovators'!S3</f>
        <v>2.7637714607439348</v>
      </c>
      <c r="N3" s="4">
        <f>'Medium - Early adopters'!S3</f>
        <v>76.30011281840919</v>
      </c>
      <c r="O3" s="4">
        <f>'Medium - Early majority'!S3</f>
        <v>276.58034142734874</v>
      </c>
      <c r="P3" s="4">
        <f>'Medium - Late majority'!S3</f>
        <v>345.63069389362255</v>
      </c>
      <c r="Q3" s="13">
        <f>'Medium - Laggards'!S3</f>
        <v>20.706500597906356</v>
      </c>
      <c r="R3" s="4">
        <f>SUM(M3:Q3)</f>
        <v>721.98142019803072</v>
      </c>
      <c r="S3" s="4"/>
    </row>
    <row r="4" spans="2:19" x14ac:dyDescent="0.3">
      <c r="B4" s="10">
        <v>0.5</v>
      </c>
      <c r="C4" s="4">
        <f>'Medium - innovators'!M4</f>
        <v>5.4762714607439351</v>
      </c>
      <c r="D4" s="4">
        <f>'Medium - Early adopters'!M4</f>
        <v>120.31011281840918</v>
      </c>
      <c r="E4" s="4">
        <f>'Medium - Early majority'!M4</f>
        <v>447.94034142734876</v>
      </c>
      <c r="F4" s="4">
        <f>'Medium - Late majority'!M4</f>
        <v>639.73069389362263</v>
      </c>
      <c r="G4" s="13">
        <f>'Medium - Laggards'!M4</f>
        <v>109.50650059790635</v>
      </c>
      <c r="H4" s="4">
        <f t="shared" ref="H4:H43" si="0">SUM(C4:G4)</f>
        <v>1322.9639201980308</v>
      </c>
      <c r="L4" s="10">
        <v>0.5</v>
      </c>
      <c r="M4" s="4">
        <f>'Medium - innovators'!S4</f>
        <v>5.0925799040752473</v>
      </c>
      <c r="N4" s="4">
        <f>'Medium - Early adopters'!S4</f>
        <v>143.45190657847874</v>
      </c>
      <c r="O4" s="4">
        <f>'Medium - Early majority'!S4</f>
        <v>508.76408208065646</v>
      </c>
      <c r="P4" s="4">
        <f>'Medium - Late majority'!S4</f>
        <v>574.23532718550803</v>
      </c>
      <c r="Q4" s="13">
        <f>'Medium - Laggards'!S4</f>
        <v>24.234464054559524</v>
      </c>
      <c r="R4" s="4">
        <f t="shared" ref="R4:R43" si="1">SUM(M4:Q4)</f>
        <v>1255.7783598032781</v>
      </c>
      <c r="S4" s="4"/>
    </row>
    <row r="5" spans="2:19" x14ac:dyDescent="0.3">
      <c r="B5" s="10">
        <v>1</v>
      </c>
      <c r="C5" s="4">
        <f>'Medium - innovators'!M5</f>
        <v>9.3366902861517964</v>
      </c>
      <c r="D5" s="4">
        <f>'Medium - Early adopters'!M5</f>
        <v>241.50464852548222</v>
      </c>
      <c r="E5" s="4">
        <f>'Medium - Early majority'!M5</f>
        <v>885.03396887962936</v>
      </c>
      <c r="F5" s="4">
        <f>'Medium - Late majority'!M5</f>
        <v>1127.6023774034916</v>
      </c>
      <c r="G5" s="13">
        <f>'Medium - Laggards'!M5</f>
        <v>125.5279771076229</v>
      </c>
      <c r="H5" s="4">
        <f t="shared" si="0"/>
        <v>2389.0056622023776</v>
      </c>
      <c r="L5" s="10">
        <v>1</v>
      </c>
      <c r="M5" s="4">
        <f>'Medium - innovators'!S5</f>
        <v>8.7739451207933001</v>
      </c>
      <c r="N5" s="4">
        <f>'Medium - Early adopters'!S5</f>
        <v>228.11353342071141</v>
      </c>
      <c r="O5" s="4">
        <f>'Medium - Early majority'!S5</f>
        <v>807.13847341690564</v>
      </c>
      <c r="P5" s="4">
        <f>'Medium - Late majority'!S5</f>
        <v>866.44051994911081</v>
      </c>
      <c r="Q5" s="13">
        <f>'Medium - Laggards'!S5</f>
        <v>28.406759691511173</v>
      </c>
      <c r="R5" s="4">
        <f t="shared" si="1"/>
        <v>1938.8732315990324</v>
      </c>
      <c r="S5" s="4"/>
    </row>
    <row r="6" spans="2:19" x14ac:dyDescent="0.3">
      <c r="B6" s="10">
        <v>1.5</v>
      </c>
      <c r="C6" s="4">
        <f>'Medium - innovators'!M6</f>
        <v>16.009880092560941</v>
      </c>
      <c r="D6" s="4">
        <f>'Medium - Early adopters'!M6</f>
        <v>424.9398219689794</v>
      </c>
      <c r="E6" s="4">
        <f>'Medium - Early majority'!M6</f>
        <v>1550.5670072757944</v>
      </c>
      <c r="F6" s="4">
        <f>'Medium - Late majority'!M6</f>
        <v>1841.816576403131</v>
      </c>
      <c r="G6" s="13">
        <f>'Medium - Laggards'!M6</f>
        <v>144.52013851606236</v>
      </c>
      <c r="H6" s="4">
        <f t="shared" si="0"/>
        <v>3977.8534242565279</v>
      </c>
      <c r="L6" s="10">
        <v>1.5</v>
      </c>
      <c r="M6" s="4">
        <f>'Medium - innovators'!S6</f>
        <v>13.489804247997261</v>
      </c>
      <c r="N6" s="4">
        <f>'Medium - Early adopters'!S6</f>
        <v>317.96957491943255</v>
      </c>
      <c r="O6" s="4">
        <f>'Medium - Early majority'!S6</f>
        <v>1136.4613476422905</v>
      </c>
      <c r="P6" s="4">
        <f>'Medium - Late majority'!S6</f>
        <v>1202.1450424044356</v>
      </c>
      <c r="Q6" s="13">
        <f>'Medium - Laggards'!S6</f>
        <v>33.324216342196763</v>
      </c>
      <c r="R6" s="4">
        <f t="shared" si="1"/>
        <v>2703.3899855563527</v>
      </c>
      <c r="S6" s="4"/>
    </row>
    <row r="7" spans="2:19" x14ac:dyDescent="0.3">
      <c r="B7" s="10">
        <v>2</v>
      </c>
      <c r="C7" s="4">
        <f>'Medium - innovators'!M7</f>
        <v>25.897461319731988</v>
      </c>
      <c r="D7" s="4">
        <f>'Medium - Early adopters'!M7</f>
        <v>664.29552982415066</v>
      </c>
      <c r="E7" s="4">
        <f>'Medium - Early majority'!M7</f>
        <v>2438.9376337539579</v>
      </c>
      <c r="F7" s="4">
        <f>'Medium - Late majority'!M7</f>
        <v>2795.3163809931439</v>
      </c>
      <c r="G7" s="13">
        <f>'Medium - Laggards'!M7</f>
        <v>167.00534446955444</v>
      </c>
      <c r="H7" s="4">
        <f t="shared" si="0"/>
        <v>6091.4523503605387</v>
      </c>
      <c r="L7" s="10">
        <v>2</v>
      </c>
      <c r="M7" s="4">
        <f>'Medium - innovators'!S7</f>
        <v>18.568323524668124</v>
      </c>
      <c r="N7" s="4">
        <f>'Medium - Early adopters'!S7</f>
        <v>404.64949177261559</v>
      </c>
      <c r="O7" s="4">
        <f>'Medium - Early majority'!S7</f>
        <v>1467.316573084056</v>
      </c>
      <c r="P7" s="4">
        <f>'Medium - Late majority'!S7</f>
        <v>1559.7771129160924</v>
      </c>
      <c r="Q7" s="13">
        <f>'Medium - Laggards'!S7</f>
        <v>39.099937091745019</v>
      </c>
      <c r="R7" s="4">
        <f t="shared" si="1"/>
        <v>3489.4114383891774</v>
      </c>
      <c r="S7" s="4"/>
    </row>
    <row r="8" spans="2:19" x14ac:dyDescent="0.3">
      <c r="B8" s="10">
        <v>2.5</v>
      </c>
      <c r="C8" s="4">
        <f>'Medium - innovators'!M8</f>
        <v>38.638856047460415</v>
      </c>
      <c r="D8" s="4">
        <f>'Medium - Early adopters'!M8</f>
        <v>946.05034857929832</v>
      </c>
      <c r="E8" s="4">
        <f>'Medium - Early majority'!M8</f>
        <v>3516.0241854373808</v>
      </c>
      <c r="F8" s="4">
        <f>'Medium - Late majority'!M8</f>
        <v>3977.7257824751619</v>
      </c>
      <c r="G8" s="13">
        <f>'Medium - Laggards'!M8</f>
        <v>193.57988072608288</v>
      </c>
      <c r="H8" s="4">
        <f t="shared" si="0"/>
        <v>8672.0190532653851</v>
      </c>
      <c r="L8" s="10">
        <v>2.5</v>
      </c>
      <c r="M8" s="4">
        <f>'Medium - innovators'!S8</f>
        <v>23.51066334287832</v>
      </c>
      <c r="N8" s="4">
        <f>'Medium - Early adopters'!S8</f>
        <v>485.04190991755837</v>
      </c>
      <c r="O8" s="4">
        <f>'Medium - Early majority'!S8</f>
        <v>1783.895364402659</v>
      </c>
      <c r="P8" s="4">
        <f>'Medium - Late majority'!S8</f>
        <v>1923.1456546033571</v>
      </c>
      <c r="Q8" s="13">
        <f>'Medium - Laggards'!S8</f>
        <v>45.864125959827845</v>
      </c>
      <c r="R8" s="4">
        <f t="shared" si="1"/>
        <v>4261.457718226281</v>
      </c>
      <c r="S8" s="4"/>
    </row>
    <row r="9" spans="2:19" x14ac:dyDescent="0.3">
      <c r="B9" s="10">
        <v>3</v>
      </c>
      <c r="C9" s="4">
        <f>'Medium - innovators'!M9</f>
        <v>53.455776779660141</v>
      </c>
      <c r="D9" s="4">
        <f>'Medium - Early adopters'!M9</f>
        <v>1256.0729440096864</v>
      </c>
      <c r="E9" s="4">
        <f>'Medium - Early majority'!M9</f>
        <v>4737.3556801700588</v>
      </c>
      <c r="F9" s="4">
        <f>'Medium - Late majority'!M9</f>
        <v>5363.8784564443722</v>
      </c>
      <c r="G9" s="13">
        <f>'Medium - Laggards'!M9</f>
        <v>224.92551563145452</v>
      </c>
      <c r="H9" s="4">
        <f t="shared" si="0"/>
        <v>11635.688373035231</v>
      </c>
      <c r="L9" s="10">
        <v>3</v>
      </c>
      <c r="M9" s="4">
        <f>'Medium - innovators'!S9</f>
        <v>28.16812116835121</v>
      </c>
      <c r="N9" s="4">
        <f>'Medium - Early adopters'!S9</f>
        <v>559.40330220441422</v>
      </c>
      <c r="O9" s="4">
        <f>'Medium - Early majority'!S9</f>
        <v>2081.5400034070076</v>
      </c>
      <c r="P9" s="4">
        <f>'Medium - Late majority'!S9</f>
        <v>2283.4564634692433</v>
      </c>
      <c r="Q9" s="13">
        <f>'Medium - Laggards'!S9</f>
        <v>53.774612910733495</v>
      </c>
      <c r="R9" s="4">
        <f t="shared" si="1"/>
        <v>5006.3425031597499</v>
      </c>
      <c r="S9" s="4"/>
    </row>
    <row r="10" spans="2:19" x14ac:dyDescent="0.3">
      <c r="B10" s="10">
        <v>3.5</v>
      </c>
      <c r="C10" s="4">
        <f>'Medium - innovators'!M10</f>
        <v>69.596348172587824</v>
      </c>
      <c r="D10" s="4">
        <f>'Medium - Early adopters'!M10</f>
        <v>1583.1027515723085</v>
      </c>
      <c r="E10" s="4">
        <f>'Medium - Early majority'!M10</f>
        <v>6060.9187747498563</v>
      </c>
      <c r="F10" s="4">
        <f>'Medium - Late majority'!M10</f>
        <v>6923.2113282936252</v>
      </c>
      <c r="G10" s="13">
        <f>'Medium - Laggards'!M10</f>
        <v>261.83071486982891</v>
      </c>
      <c r="H10" s="4">
        <f t="shared" si="0"/>
        <v>14898.659917658208</v>
      </c>
      <c r="L10" s="10">
        <v>3.5</v>
      </c>
      <c r="M10" s="4">
        <f>'Medium - innovators'!S10</f>
        <v>32.652639791698995</v>
      </c>
      <c r="N10" s="4">
        <f>'Medium - Early adopters'!S10</f>
        <v>629.84678897708807</v>
      </c>
      <c r="O10" s="4">
        <f>'Medium - Early majority'!S10</f>
        <v>2362.7565579079073</v>
      </c>
      <c r="P10" s="4">
        <f>'Medium - Late majority'!S10</f>
        <v>2638.8934379760835</v>
      </c>
      <c r="Q10" s="13">
        <f>'Medium - Laggards'!S10</f>
        <v>63.038035851687951</v>
      </c>
      <c r="R10" s="4">
        <f t="shared" si="1"/>
        <v>5727.1874605044659</v>
      </c>
      <c r="S10" s="4"/>
    </row>
    <row r="11" spans="2:19" x14ac:dyDescent="0.3">
      <c r="B11" s="10">
        <v>4</v>
      </c>
      <c r="C11" s="4">
        <f>'Medium - innovators'!M11</f>
        <v>86.589809625454564</v>
      </c>
      <c r="D11" s="4">
        <f>'Medium - Early adopters'!M11</f>
        <v>1920.0755315085194</v>
      </c>
      <c r="E11" s="4">
        <f>'Medium - Early majority'!M11</f>
        <v>7453.9283286977861</v>
      </c>
      <c r="F11" s="4">
        <f>'Medium - Late majority'!M11</f>
        <v>8627.4712369500685</v>
      </c>
      <c r="G11" s="13">
        <f>'Medium - Laggards'!M11</f>
        <v>305.23144710627969</v>
      </c>
      <c r="H11" s="4">
        <f t="shared" si="0"/>
        <v>18393.296353888109</v>
      </c>
      <c r="L11" s="10">
        <v>4</v>
      </c>
      <c r="M11" s="4">
        <f>'Medium - innovators'!S11</f>
        <v>37.253057924974378</v>
      </c>
      <c r="N11" s="4">
        <f>'Medium - Early adopters'!S11</f>
        <v>699.8149461595583</v>
      </c>
      <c r="O11" s="4">
        <f>'Medium - Early majority'!S11</f>
        <v>2634.932022445696</v>
      </c>
      <c r="P11" s="4">
        <f>'Medium - Late majority'!S11</f>
        <v>2993.9796226476192</v>
      </c>
      <c r="Q11" s="13">
        <f>'Medium - Laggards'!S11</f>
        <v>73.949953574524073</v>
      </c>
      <c r="R11" s="4">
        <f t="shared" si="1"/>
        <v>6439.9296027523724</v>
      </c>
      <c r="S11" s="4"/>
    </row>
    <row r="12" spans="2:19" x14ac:dyDescent="0.3">
      <c r="B12" s="10">
        <v>4.5</v>
      </c>
      <c r="C12" s="4">
        <f>'Medium - innovators'!M12</f>
        <v>104.36016038470166</v>
      </c>
      <c r="D12" s="4">
        <f>'Medium - Early adopters'!M12</f>
        <v>2264.6765043390014</v>
      </c>
      <c r="E12" s="4">
        <f>'Medium - Early majority'!M12</f>
        <v>8896.2318185518361</v>
      </c>
      <c r="F12" s="4">
        <f>'Medium - Late majority'!M12</f>
        <v>10456.742242609429</v>
      </c>
      <c r="G12" s="13">
        <f>'Medium - Laggards'!M12</f>
        <v>356.28904214783279</v>
      </c>
      <c r="H12" s="4">
        <f t="shared" si="0"/>
        <v>22078.299768032801</v>
      </c>
      <c r="L12" s="10">
        <v>4.5</v>
      </c>
      <c r="M12" s="4">
        <f>'Medium - innovators'!S12</f>
        <v>42.437980272063108</v>
      </c>
      <c r="N12" s="4">
        <f>'Medium - Early adopters'!S12</f>
        <v>774.28459653600623</v>
      </c>
      <c r="O12" s="4">
        <f>'Medium - Early majority'!S12</f>
        <v>2909.9144128385028</v>
      </c>
      <c r="P12" s="4">
        <f>'Medium - Late majority'!S12</f>
        <v>3359.7731561919854</v>
      </c>
      <c r="Q12" s="13">
        <f>'Medium - Laggards'!S12</f>
        <v>86.966951037713812</v>
      </c>
      <c r="R12" s="4">
        <f t="shared" si="1"/>
        <v>7173.377096876271</v>
      </c>
      <c r="S12" s="4"/>
    </row>
    <row r="13" spans="2:19" x14ac:dyDescent="0.3">
      <c r="B13" s="10">
        <v>5</v>
      </c>
      <c r="C13" s="4">
        <f>'Medium - innovators'!M13</f>
        <v>123.31710457020688</v>
      </c>
      <c r="D13" s="4">
        <f>'Medium - Early adopters'!M13</f>
        <v>2619.9959475722922</v>
      </c>
      <c r="E13" s="4">
        <f>'Medium - Early majority'!M13</f>
        <v>10382.749140422045</v>
      </c>
      <c r="F13" s="4">
        <f>'Medium - Late majority'!M13</f>
        <v>12404.855196049142</v>
      </c>
      <c r="G13" s="13">
        <f>'Medium - Laggards'!M13</f>
        <v>416.53431502445915</v>
      </c>
      <c r="H13" s="4">
        <f t="shared" si="0"/>
        <v>25947.451703638144</v>
      </c>
      <c r="L13" s="10">
        <v>5</v>
      </c>
      <c r="M13" s="4">
        <f>'Medium - innovators'!S13</f>
        <v>48.945802741776689</v>
      </c>
      <c r="N13" s="4">
        <f>'Medium - Early adopters'!S13</f>
        <v>860.50288918950866</v>
      </c>
      <c r="O13" s="4">
        <f>'Medium - Early majority'!S13</f>
        <v>3204.9544851632181</v>
      </c>
      <c r="P13" s="4">
        <f>'Medium - Late majority'!S13</f>
        <v>3755.1843155840311</v>
      </c>
      <c r="Q13" s="13">
        <f>'Medium - Laggards'!S13</f>
        <v>102.82962472434575</v>
      </c>
      <c r="R13" s="4">
        <f t="shared" si="1"/>
        <v>7972.4171174028806</v>
      </c>
      <c r="S13" s="4"/>
    </row>
    <row r="14" spans="2:19" x14ac:dyDescent="0.3">
      <c r="B14" s="10">
        <v>5.5</v>
      </c>
      <c r="C14" s="4">
        <f>'Medium - innovators'!M14</f>
        <v>144.516558783687</v>
      </c>
      <c r="D14" s="4">
        <f>'Medium - Early adopters'!M14</f>
        <v>2995.7995864609265</v>
      </c>
      <c r="E14" s="4">
        <f>'Medium - Early majority'!M14</f>
        <v>11926.463763117736</v>
      </c>
      <c r="F14" s="4">
        <f>'Medium - Late majority'!M14</f>
        <v>14485.384060166538</v>
      </c>
      <c r="G14" s="13">
        <f>'Medium - Laggards'!M14</f>
        <v>488.12386612197048</v>
      </c>
      <c r="H14" s="4">
        <f t="shared" si="0"/>
        <v>30040.287834650859</v>
      </c>
      <c r="L14" s="10">
        <v>5.5</v>
      </c>
      <c r="M14" s="4">
        <f>'Medium - innovators'!S14</f>
        <v>57.969510857942275</v>
      </c>
      <c r="N14" s="4">
        <f>'Medium - Early adopters'!S14</f>
        <v>969.14189038190091</v>
      </c>
      <c r="O14" s="4">
        <f>'Medium - Early majority'!S14</f>
        <v>3544.4088949242646</v>
      </c>
      <c r="P14" s="4">
        <f>'Medium - Late majority'!S14</f>
        <v>4209.1913604701185</v>
      </c>
      <c r="Q14" s="13">
        <f>'Medium - Laggards'!S14</f>
        <v>122.75995927381521</v>
      </c>
      <c r="R14" s="4">
        <f t="shared" si="1"/>
        <v>8903.4716159080417</v>
      </c>
      <c r="S14" s="4"/>
    </row>
    <row r="15" spans="2:19" x14ac:dyDescent="0.3">
      <c r="B15" s="10">
        <v>6</v>
      </c>
      <c r="C15" s="4">
        <f>'Medium - innovators'!M15</f>
        <v>169.96984391529972</v>
      </c>
      <c r="D15" s="4">
        <f>'Medium - Early adopters'!M15</f>
        <v>3410.7185533475558</v>
      </c>
      <c r="E15" s="4">
        <f>'Medium - Early majority'!M15</f>
        <v>13562.638455943163</v>
      </c>
      <c r="F15" s="4">
        <f>'Medium - Late majority'!M15</f>
        <v>16739.048572514173</v>
      </c>
      <c r="G15" s="13">
        <f>'Medium - Laggards'!M15</f>
        <v>574.27453543663785</v>
      </c>
      <c r="H15" s="4">
        <f t="shared" si="0"/>
        <v>34456.649961156829</v>
      </c>
      <c r="L15" s="10">
        <v>6</v>
      </c>
      <c r="M15" s="4">
        <f>'Medium - innovators'!S15</f>
        <v>71.44711500395141</v>
      </c>
      <c r="N15" s="4">
        <f>'Medium - Early adopters'!S15</f>
        <v>1115.6042023054617</v>
      </c>
      <c r="O15" s="4">
        <f>'Medium - Early majority'!S15</f>
        <v>3961.1909676777914</v>
      </c>
      <c r="P15" s="4">
        <f>'Medium - Late majority'!S15</f>
        <v>4762.9872456739176</v>
      </c>
      <c r="Q15" s="13">
        <f>'Medium - Laggards'!S15</f>
        <v>148.75347737924756</v>
      </c>
      <c r="R15" s="4">
        <f t="shared" si="1"/>
        <v>10059.98300804037</v>
      </c>
      <c r="S15" s="4"/>
    </row>
    <row r="16" spans="2:19" x14ac:dyDescent="0.3">
      <c r="B16" s="10">
        <v>6.5</v>
      </c>
      <c r="C16" s="4">
        <f>'Medium - innovators'!M16</f>
        <v>203.17374403830868</v>
      </c>
      <c r="D16" s="4">
        <f>'Medium - Early adopters'!M16</f>
        <v>3895.3398232837199</v>
      </c>
      <c r="E16" s="4">
        <f>'Medium - Early majority'!M16</f>
        <v>15353.807270670048</v>
      </c>
      <c r="F16" s="4">
        <f>'Medium - Late majority'!M16</f>
        <v>19242.264260898679</v>
      </c>
      <c r="G16" s="13">
        <f>'Medium - Laggards'!M16</f>
        <v>679.9574226581376</v>
      </c>
      <c r="H16" s="4">
        <f t="shared" si="0"/>
        <v>39374.542521548894</v>
      </c>
      <c r="L16" s="10">
        <v>6.5</v>
      </c>
      <c r="M16" s="4">
        <f>'Medium - innovators'!S16</f>
        <v>92.361214384435556</v>
      </c>
      <c r="N16" s="4">
        <f>'Medium - Early adopters'!S16</f>
        <v>1320.4823655478133</v>
      </c>
      <c r="O16" s="4">
        <f>'Medium - Early majority'!S16</f>
        <v>4495.7987083464286</v>
      </c>
      <c r="P16" s="4">
        <f>'Medium - Late majority'!S16</f>
        <v>5469.5376174835646</v>
      </c>
      <c r="Q16" s="13">
        <f>'Medium - Laggards'!S16</f>
        <v>183.95716360932732</v>
      </c>
      <c r="R16" s="4">
        <f t="shared" si="1"/>
        <v>11562.137069371569</v>
      </c>
      <c r="S16" s="4"/>
    </row>
    <row r="17" spans="2:19" x14ac:dyDescent="0.3">
      <c r="B17" s="10">
        <v>7</v>
      </c>
      <c r="C17" s="4">
        <f>'Medium - innovators'!M17</f>
        <v>249.82086601412479</v>
      </c>
      <c r="D17" s="4">
        <f>'Medium - Early adopters'!M17</f>
        <v>4495.1843215240451</v>
      </c>
      <c r="E17" s="4">
        <f>'Medium - Early majority'!M17</f>
        <v>17392.99681570927</v>
      </c>
      <c r="F17" s="4">
        <f>'Medium - Late majority'!M17</f>
        <v>22114.096203160923</v>
      </c>
      <c r="G17" s="13">
        <f>'Medium - Laggards'!M17</f>
        <v>812.91777956810461</v>
      </c>
      <c r="H17" s="4">
        <f t="shared" si="0"/>
        <v>45065.015985976468</v>
      </c>
      <c r="L17" s="10">
        <v>7</v>
      </c>
      <c r="M17" s="4">
        <f>'Medium - innovators'!S17</f>
        <v>124.46587998002023</v>
      </c>
      <c r="N17" s="4">
        <f>'Medium - Early adopters'!S17</f>
        <v>1606.3178320207744</v>
      </c>
      <c r="O17" s="4">
        <f>'Medium - Early majority'!S17</f>
        <v>5188.7059533803867</v>
      </c>
      <c r="P17" s="4">
        <f>'Medium - Late majority'!S17</f>
        <v>6385.2386094374124</v>
      </c>
      <c r="Q17" s="13">
        <f>'Medium - Laggards'!S17</f>
        <v>233.01784914766526</v>
      </c>
      <c r="R17" s="4">
        <f t="shared" si="1"/>
        <v>13537.746123966259</v>
      </c>
      <c r="S17" s="4"/>
    </row>
    <row r="18" spans="2:19" x14ac:dyDescent="0.3">
      <c r="B18" s="10">
        <v>7.5</v>
      </c>
      <c r="C18" s="4">
        <f>'Medium - innovators'!M18</f>
        <v>318.07705114096694</v>
      </c>
      <c r="D18" s="4">
        <f>'Medium - Early adopters'!M18</f>
        <v>5269.8930540628708</v>
      </c>
      <c r="E18" s="4">
        <f>'Medium - Early majority'!M18</f>
        <v>19798.823278576176</v>
      </c>
      <c r="F18" s="4">
        <f>'Medium - Late majority'!M18</f>
        <v>25513.93182517161</v>
      </c>
      <c r="G18" s="13">
        <f>'Medium - Laggards'!M18</f>
        <v>984.96679524816204</v>
      </c>
      <c r="H18" s="4">
        <f t="shared" si="0"/>
        <v>51885.692004199787</v>
      </c>
      <c r="L18" s="10">
        <v>7.5</v>
      </c>
      <c r="M18" s="4">
        <f>'Medium - innovators'!S18</f>
        <v>169.8718919833596</v>
      </c>
      <c r="N18" s="4">
        <f>'Medium - Early adopters'!S18</f>
        <v>1985.5135720247847</v>
      </c>
      <c r="O18" s="4">
        <f>'Medium - Early majority'!S18</f>
        <v>6060.6323552960966</v>
      </c>
      <c r="P18" s="4">
        <f>'Medium - Late majority'!S18</f>
        <v>7545.8594759046955</v>
      </c>
      <c r="Q18" s="13">
        <f>'Medium - Laggards'!S18</f>
        <v>302.00191927620676</v>
      </c>
      <c r="R18" s="4">
        <f t="shared" si="1"/>
        <v>16063.879214485143</v>
      </c>
      <c r="S18" s="4"/>
    </row>
    <row r="19" spans="2:19" x14ac:dyDescent="0.3">
      <c r="B19" s="10">
        <v>8</v>
      </c>
      <c r="C19" s="4">
        <f>'Medium - innovators'!M19</f>
        <v>416.38160661760901</v>
      </c>
      <c r="D19" s="4">
        <f>'Medium - Early adopters'!M19</f>
        <v>6280.4764110860242</v>
      </c>
      <c r="E19" s="4">
        <f>'Medium - Early majority'!M19</f>
        <v>22691.643909300084</v>
      </c>
      <c r="F19" s="4">
        <f>'Medium - Late majority'!M19</f>
        <v>29615.410504678141</v>
      </c>
      <c r="G19" s="13">
        <f>'Medium - Laggards'!M19</f>
        <v>1213.0962048807567</v>
      </c>
      <c r="H19" s="4">
        <f t="shared" si="0"/>
        <v>60217.008636562612</v>
      </c>
      <c r="L19" s="10">
        <v>8</v>
      </c>
      <c r="M19" s="4">
        <f>'Medium - innovators'!S19</f>
        <v>223.9239313536437</v>
      </c>
      <c r="N19" s="4">
        <f>'Medium - Early adopters'!S19</f>
        <v>2438.5201516195775</v>
      </c>
      <c r="O19" s="4">
        <f>'Medium - Early majority'!S19</f>
        <v>7081.6804322156095</v>
      </c>
      <c r="P19" s="4">
        <f>'Medium - Late majority'!S19</f>
        <v>8925.1535850448836</v>
      </c>
      <c r="Q19" s="13">
        <f>'Medium - Laggards'!S19</f>
        <v>397.00356821907616</v>
      </c>
      <c r="R19" s="4">
        <f t="shared" si="1"/>
        <v>19066.28166845279</v>
      </c>
      <c r="S19" s="4"/>
    </row>
    <row r="20" spans="2:19" x14ac:dyDescent="0.3">
      <c r="B20" s="10">
        <v>8.5</v>
      </c>
      <c r="C20" s="4">
        <f>'Medium - innovators'!M20</f>
        <v>546.61967648229074</v>
      </c>
      <c r="D20" s="4">
        <f>'Medium - Early adopters'!M20</f>
        <v>7557.1084266546868</v>
      </c>
      <c r="E20" s="4">
        <f>'Medium - Early majority'!M20</f>
        <v>26142.661316027683</v>
      </c>
      <c r="F20" s="4">
        <f>'Medium - Late majority'!M20</f>
        <v>34542.483671591472</v>
      </c>
      <c r="G20" s="13">
        <f>'Medium - Laggards'!M20</f>
        <v>1519.117557733776</v>
      </c>
      <c r="H20" s="4">
        <f t="shared" si="0"/>
        <v>70307.990648489897</v>
      </c>
      <c r="L20" s="10">
        <v>8.5</v>
      </c>
      <c r="M20" s="4">
        <f>'Medium - innovators'!S20</f>
        <v>274.30482592388728</v>
      </c>
      <c r="N20" s="4">
        <f>'Medium - Early adopters'!S20</f>
        <v>2902.3915672889939</v>
      </c>
      <c r="O20" s="4">
        <f>'Medium - Early majority'!S20</f>
        <v>8152.2257244461507</v>
      </c>
      <c r="P20" s="4">
        <f>'Medium - Late majority'!S20</f>
        <v>10402.059034169391</v>
      </c>
      <c r="Q20" s="13">
        <f>'Medium - Laggards'!S20</f>
        <v>520.52354992005849</v>
      </c>
      <c r="R20" s="4">
        <f t="shared" si="1"/>
        <v>22251.504701748483</v>
      </c>
      <c r="S20" s="4"/>
    </row>
    <row r="21" spans="2:19" x14ac:dyDescent="0.3">
      <c r="B21" s="10">
        <v>9</v>
      </c>
      <c r="C21" s="4">
        <f>'Medium - innovators'!M21</f>
        <v>697.93507519766263</v>
      </c>
      <c r="D21" s="4">
        <f>'Medium - Early adopters'!M21</f>
        <v>9061.4349350125631</v>
      </c>
      <c r="E21" s="4">
        <f>'Medium - Early majority'!M21</f>
        <v>30112.061229909406</v>
      </c>
      <c r="F21" s="4">
        <f>'Medium - Late majority'!M21</f>
        <v>40281.307410096015</v>
      </c>
      <c r="G21" s="13">
        <f>'Medium - Laggards'!M21</f>
        <v>1925.7072908238013</v>
      </c>
      <c r="H21" s="4">
        <f t="shared" si="0"/>
        <v>82078.445941039448</v>
      </c>
      <c r="L21" s="10">
        <v>9</v>
      </c>
      <c r="M21" s="4">
        <f>'Medium - innovators'!S21</f>
        <v>310.96051207458345</v>
      </c>
      <c r="N21" s="4">
        <f>'Medium - Early adopters'!S21</f>
        <v>3300.3444292136214</v>
      </c>
      <c r="O21" s="4">
        <f>'Medium - Early majority'!S21</f>
        <v>9133.3582553656979</v>
      </c>
      <c r="P21" s="4">
        <f>'Medium - Late majority'!S21</f>
        <v>11789.719396519709</v>
      </c>
      <c r="Q21" s="13">
        <f>'Medium - Laggards'!S21</f>
        <v>666.87672011080485</v>
      </c>
      <c r="R21" s="4">
        <f t="shared" si="1"/>
        <v>25201.259313284419</v>
      </c>
      <c r="S21" s="4"/>
    </row>
    <row r="22" spans="2:19" x14ac:dyDescent="0.3">
      <c r="B22" s="10">
        <v>9.5</v>
      </c>
      <c r="C22" s="4">
        <f>'Medium - innovators'!M22</f>
        <v>851.86019535277194</v>
      </c>
      <c r="D22" s="4">
        <f>'Medium - Early adopters'!M22</f>
        <v>10685.413901248859</v>
      </c>
      <c r="E22" s="4">
        <f>'Medium - Early majority'!M22</f>
        <v>34427.489688489601</v>
      </c>
      <c r="F22" s="4">
        <f>'Medium - Late majority'!M22</f>
        <v>46633.050306252757</v>
      </c>
      <c r="G22" s="13">
        <f>'Medium - Laggards'!M22</f>
        <v>2448.1559641228209</v>
      </c>
      <c r="H22" s="4">
        <f t="shared" si="0"/>
        <v>95045.970055466809</v>
      </c>
      <c r="L22" s="10">
        <v>9.5</v>
      </c>
      <c r="M22" s="4">
        <f>'Medium - innovators'!S22</f>
        <v>333.2355485137943</v>
      </c>
      <c r="N22" s="4">
        <f>'Medium - Early adopters'!S22</f>
        <v>3591.3253588935559</v>
      </c>
      <c r="O22" s="4">
        <f>'Medium - Early majority'!S22</f>
        <v>9920.738481305676</v>
      </c>
      <c r="P22" s="4">
        <f>'Medium - Late majority'!S22</f>
        <v>12932.810449010494</v>
      </c>
      <c r="Q22" s="13">
        <f>'Medium - Laggards'!S22</f>
        <v>821.83034814009443</v>
      </c>
      <c r="R22" s="4">
        <f t="shared" si="1"/>
        <v>27599.940185863612</v>
      </c>
      <c r="S22" s="4"/>
    </row>
    <row r="23" spans="2:19" x14ac:dyDescent="0.3">
      <c r="B23" s="10">
        <v>10</v>
      </c>
      <c r="C23" s="4">
        <f>'Medium - innovators'!M23</f>
        <v>993.42719991219246</v>
      </c>
      <c r="D23" s="4">
        <f>'Medium - Early adopters'!M23</f>
        <v>12299.937688411377</v>
      </c>
      <c r="E23" s="4">
        <f>'Medium - Early majority'!M23</f>
        <v>38839.829819636943</v>
      </c>
      <c r="F23" s="4">
        <f>'Medium - Late majority'!M23</f>
        <v>53270.398963919128</v>
      </c>
      <c r="G23" s="13">
        <f>'Medium - Laggards'!M23</f>
        <v>3086.3746149537037</v>
      </c>
      <c r="H23" s="4">
        <f t="shared" si="0"/>
        <v>108489.96828683335</v>
      </c>
      <c r="L23" s="10">
        <v>10</v>
      </c>
      <c r="M23" s="4">
        <f>'Medium - innovators'!S23</f>
        <v>345.59218127913397</v>
      </c>
      <c r="N23" s="4">
        <f>'Medium - Early adopters'!S23</f>
        <v>3782.0873585004056</v>
      </c>
      <c r="O23" s="4">
        <f>'Medium - Early majority'!S23</f>
        <v>10492.340148551157</v>
      </c>
      <c r="P23" s="4">
        <f>'Medium - Late majority'!S23</f>
        <v>13784.422716061399</v>
      </c>
      <c r="Q23" s="13">
        <f>'Medium - Laggards'!S23</f>
        <v>969.79380715170112</v>
      </c>
      <c r="R23" s="4">
        <f t="shared" si="1"/>
        <v>29374.236211543797</v>
      </c>
      <c r="S23" s="4"/>
    </row>
    <row r="24" spans="2:19" x14ac:dyDescent="0.3">
      <c r="B24" s="10">
        <v>10.5</v>
      </c>
      <c r="C24" s="4">
        <f>'Medium - innovators'!M24</f>
        <v>1115.498261211083</v>
      </c>
      <c r="D24" s="4">
        <f>'Medium - Early adopters'!M24</f>
        <v>13806.536574555677</v>
      </c>
      <c r="E24" s="4">
        <f>'Medium - Early majority'!M24</f>
        <v>43117.797197046195</v>
      </c>
      <c r="F24" s="4">
        <f>'Medium - Late majority'!M24</f>
        <v>59863.317819851451</v>
      </c>
      <c r="G24" s="13">
        <f>'Medium - Laggards'!M24</f>
        <v>3824.6903259838768</v>
      </c>
      <c r="H24" s="4">
        <f t="shared" si="0"/>
        <v>121727.84017864829</v>
      </c>
      <c r="L24" s="10">
        <v>10.5</v>
      </c>
      <c r="M24" s="4">
        <f>'Medium - innovators'!S24</f>
        <v>352.37852688597536</v>
      </c>
      <c r="N24" s="4">
        <f>'Medium - Early adopters'!S24</f>
        <v>3902.5397476532848</v>
      </c>
      <c r="O24" s="4">
        <f>'Medium - Early majority'!S24</f>
        <v>10890.966305504713</v>
      </c>
      <c r="P24" s="4">
        <f>'Medium - Late majority'!S24</f>
        <v>14393.428843584888</v>
      </c>
      <c r="Q24" s="13">
        <f>'Medium - Laggards'!S24</f>
        <v>1102.054351214814</v>
      </c>
      <c r="R24" s="4">
        <f t="shared" si="1"/>
        <v>30641.367774843675</v>
      </c>
      <c r="S24" s="4"/>
    </row>
    <row r="25" spans="2:19" x14ac:dyDescent="0.3">
      <c r="B25" s="10">
        <v>11</v>
      </c>
      <c r="C25" s="4">
        <f>'Medium - innovators'!M25</f>
        <v>1216.8896793245647</v>
      </c>
      <c r="D25" s="4">
        <f>'Medium - Early adopters'!M25</f>
        <v>15154.867055916162</v>
      </c>
      <c r="E25" s="4">
        <f>'Medium - Early majority'!M25</f>
        <v>47109.915951023519</v>
      </c>
      <c r="F25" s="4">
        <f>'Medium - Late majority'!M25</f>
        <v>66175.1987577564</v>
      </c>
      <c r="G25" s="13">
        <f>'Medium - Laggards'!M25</f>
        <v>4639.8929027498998</v>
      </c>
      <c r="H25" s="4">
        <f t="shared" si="0"/>
        <v>134296.76434677056</v>
      </c>
      <c r="L25" s="10">
        <v>11</v>
      </c>
      <c r="M25" s="4">
        <f>'Medium - innovators'!S25</f>
        <v>356.38949854137951</v>
      </c>
      <c r="N25" s="4">
        <f>'Medium - Early adopters'!S25</f>
        <v>3981.9773911746415</v>
      </c>
      <c r="O25" s="4">
        <f>'Medium - Early majority'!S25</f>
        <v>11177.66207364812</v>
      </c>
      <c r="P25" s="4">
        <f>'Medium - Late majority'!S25</f>
        <v>14841.383947589018</v>
      </c>
      <c r="Q25" s="13">
        <f>'Medium - Laggards'!S25</f>
        <v>1217.8808809306508</v>
      </c>
      <c r="R25" s="4">
        <f t="shared" si="1"/>
        <v>31575.293791883807</v>
      </c>
      <c r="S25" s="4"/>
    </row>
    <row r="26" spans="2:19" x14ac:dyDescent="0.3">
      <c r="B26" s="10">
        <v>11.5</v>
      </c>
      <c r="C26" s="4">
        <f>'Medium - innovators'!M26</f>
        <v>1299.4790000179171</v>
      </c>
      <c r="D26" s="4">
        <f>'Medium - Early adopters'!M26</f>
        <v>16333.194041746312</v>
      </c>
      <c r="E26" s="4">
        <f>'Medium - Early majority'!M26</f>
        <v>50749.991472507878</v>
      </c>
      <c r="F26" s="4">
        <f>'Medium - Late majority'!M26</f>
        <v>72082.930873048303</v>
      </c>
      <c r="G26" s="13">
        <f>'Medium - Laggards'!M26</f>
        <v>5509.7818159743083</v>
      </c>
      <c r="H26" s="4">
        <f t="shared" si="0"/>
        <v>145975.37720329472</v>
      </c>
      <c r="L26" s="10">
        <v>11.5</v>
      </c>
      <c r="M26" s="4">
        <f>'Medium - innovators'!S26</f>
        <v>359.12205116674068</v>
      </c>
      <c r="N26" s="4">
        <f>'Medium - Early adopters'!S26</f>
        <v>4039.9135932184076</v>
      </c>
      <c r="O26" s="4">
        <f>'Medium - Early majority'!S26</f>
        <v>11400.138856437605</v>
      </c>
      <c r="P26" s="4">
        <f>'Medium - Late majority'!S26</f>
        <v>15194.975346203719</v>
      </c>
      <c r="Q26" s="13">
        <f>'Medium - Laggards'!S26</f>
        <v>1320.2389957213752</v>
      </c>
      <c r="R26" s="4">
        <f t="shared" si="1"/>
        <v>32314.388842747845</v>
      </c>
      <c r="S26" s="4"/>
    </row>
    <row r="27" spans="2:19" x14ac:dyDescent="0.3">
      <c r="B27" s="10">
        <v>12</v>
      </c>
      <c r="C27" s="4">
        <f>'Medium - innovators'!M27</f>
        <v>1366.2182761806264</v>
      </c>
      <c r="D27" s="4">
        <f>'Medium - Early adopters'!M27</f>
        <v>17351.466737241652</v>
      </c>
      <c r="E27" s="4">
        <f>'Medium - Early majority'!M27</f>
        <v>54030.131693344221</v>
      </c>
      <c r="F27" s="4">
        <f>'Medium - Late majority'!M27</f>
        <v>77546.710551390497</v>
      </c>
      <c r="G27" s="13">
        <f>'Medium - Laggards'!M27</f>
        <v>6416.7871754976104</v>
      </c>
      <c r="H27" s="4">
        <f t="shared" si="0"/>
        <v>156711.3144336546</v>
      </c>
      <c r="L27" s="10">
        <v>12</v>
      </c>
      <c r="M27" s="4">
        <f>'Medium - innovators'!S27</f>
        <v>361.26323206322792</v>
      </c>
      <c r="N27" s="4">
        <f>'Medium - Early adopters'!S27</f>
        <v>4086.5350383714986</v>
      </c>
      <c r="O27" s="4">
        <f>'Medium - Early majority'!S27</f>
        <v>11585.676479948534</v>
      </c>
      <c r="P27" s="4">
        <f>'Medium - Late majority'!S27</f>
        <v>15493.277787240602</v>
      </c>
      <c r="Q27" s="13">
        <f>'Medium - Laggards'!S27</f>
        <v>1412.1236641406283</v>
      </c>
      <c r="R27" s="4">
        <f t="shared" si="1"/>
        <v>32938.876201764491</v>
      </c>
      <c r="S27" s="4"/>
    </row>
    <row r="28" spans="2:19" x14ac:dyDescent="0.3">
      <c r="B28" s="10">
        <v>12.5</v>
      </c>
      <c r="C28" s="4">
        <f>'Medium - innovators'!M28</f>
        <v>1420.0823961032133</v>
      </c>
      <c r="D28" s="4">
        <f>'Medium - Early adopters'!M28</f>
        <v>18227.980429223444</v>
      </c>
      <c r="E28" s="4">
        <f>'Medium - Early majority'!M28</f>
        <v>56970.987102357678</v>
      </c>
      <c r="F28" s="4">
        <f>'Medium - Late majority'!M28</f>
        <v>82571.182414193376</v>
      </c>
      <c r="G28" s="13">
        <f>'Medium - Laggards'!M28</f>
        <v>7347.6518014759185</v>
      </c>
      <c r="H28" s="4">
        <f t="shared" si="0"/>
        <v>166537.88414335361</v>
      </c>
      <c r="L28" s="10">
        <v>12.5</v>
      </c>
      <c r="M28" s="4">
        <f>'Medium - innovators'!S28</f>
        <v>363.08282172903546</v>
      </c>
      <c r="N28" s="4">
        <f>'Medium - Early adopters'!S28</f>
        <v>4126.3127375387212</v>
      </c>
      <c r="O28" s="4">
        <f>'Medium - Early majority'!S28</f>
        <v>11747.106012815218</v>
      </c>
      <c r="P28" s="4">
        <f>'Medium - Late majority'!S28</f>
        <v>15755.062672619433</v>
      </c>
      <c r="Q28" s="13">
        <f>'Medium - Laggards'!S28</f>
        <v>1495.4905053714863</v>
      </c>
      <c r="R28" s="4">
        <f t="shared" si="1"/>
        <v>33487.05475007389</v>
      </c>
      <c r="S28" s="4"/>
    </row>
    <row r="29" spans="2:19" x14ac:dyDescent="0.3">
      <c r="B29" s="10">
        <v>13</v>
      </c>
      <c r="C29" s="4">
        <f>'Medium - innovators'!M29</f>
        <v>1463.6466787090258</v>
      </c>
      <c r="D29" s="4">
        <f>'Medium - Early adopters'!M29</f>
        <v>18982.11678735583</v>
      </c>
      <c r="E29" s="4">
        <f>'Medium - Early majority'!M29</f>
        <v>59602.735178795672</v>
      </c>
      <c r="F29" s="4">
        <f>'Medium - Late majority'!M29</f>
        <v>87179.135460896694</v>
      </c>
      <c r="G29" s="13">
        <f>'Medium - Laggards'!M29</f>
        <v>8292.0684217367107</v>
      </c>
      <c r="H29" s="4">
        <f t="shared" si="0"/>
        <v>175519.70252749394</v>
      </c>
      <c r="L29" s="10">
        <v>13</v>
      </c>
      <c r="M29" s="4">
        <f>'Medium - innovators'!S29</f>
        <v>364.67854847331068</v>
      </c>
      <c r="N29" s="4">
        <f>'Medium - Early adopters'!S29</f>
        <v>4161.1236028705807</v>
      </c>
      <c r="O29" s="4">
        <f>'Medium - Early majority'!S29</f>
        <v>11890.233719341555</v>
      </c>
      <c r="P29" s="4">
        <f>'Medium - Late majority'!S29</f>
        <v>15989.032695630698</v>
      </c>
      <c r="Q29" s="13">
        <f>'Medium - Laggards'!S29</f>
        <v>1571.5504354281795</v>
      </c>
      <c r="R29" s="4">
        <f t="shared" si="1"/>
        <v>33976.619001744322</v>
      </c>
      <c r="S29" s="4"/>
    </row>
    <row r="30" spans="2:19" x14ac:dyDescent="0.3">
      <c r="B30" s="10">
        <v>13.5</v>
      </c>
      <c r="C30" s="4">
        <f>'Medium - innovators'!M30</f>
        <v>1499.0047244728055</v>
      </c>
      <c r="D30" s="4">
        <f>'Medium - Early adopters'!M30</f>
        <v>19631.548784565581</v>
      </c>
      <c r="E30" s="4">
        <f>'Medium - Early majority'!M30</f>
        <v>61956.531269529922</v>
      </c>
      <c r="F30" s="4">
        <f>'Medium - Late majority'!M30</f>
        <v>91398.98486930634</v>
      </c>
      <c r="G30" s="13">
        <f>'Medium - Laggards'!M30</f>
        <v>9241.713725534637</v>
      </c>
      <c r="H30" s="4">
        <f t="shared" si="0"/>
        <v>183727.78337340927</v>
      </c>
      <c r="L30" s="10">
        <v>13.5</v>
      </c>
      <c r="M30" s="4">
        <f>'Medium - innovators'!S30</f>
        <v>366.09145029199669</v>
      </c>
      <c r="N30" s="4">
        <f>'Medium - Early adopters'!S30</f>
        <v>4191.9017461894337</v>
      </c>
      <c r="O30" s="4">
        <f>'Medium - Early majority'!S30</f>
        <v>12018.187528967032</v>
      </c>
      <c r="P30" s="4">
        <f>'Medium - Late majority'!S30</f>
        <v>16199.973967508055</v>
      </c>
      <c r="Q30" s="13">
        <f>'Medium - Laggards'!S30</f>
        <v>1641.1841229425258</v>
      </c>
      <c r="R30" s="4">
        <f t="shared" si="1"/>
        <v>34417.338815899042</v>
      </c>
      <c r="S30" s="4"/>
    </row>
    <row r="31" spans="2:19" x14ac:dyDescent="0.3">
      <c r="B31" s="10">
        <v>14</v>
      </c>
      <c r="C31" s="4">
        <f>'Medium - innovators'!M31</f>
        <v>1527.8201117584208</v>
      </c>
      <c r="D31" s="4">
        <f>'Medium - Early adopters'!M31</f>
        <v>20191.614005610383</v>
      </c>
      <c r="E31" s="4">
        <f>'Medium - Early majority'!M31</f>
        <v>64061.67379537216</v>
      </c>
      <c r="F31" s="4">
        <f>'Medium - Late majority'!M31</f>
        <v>95260.095879458037</v>
      </c>
      <c r="G31" s="13">
        <f>'Medium - Laggards'!M31</f>
        <v>10189.769319062065</v>
      </c>
      <c r="H31" s="4">
        <f t="shared" si="0"/>
        <v>191230.97311126106</v>
      </c>
      <c r="L31" s="10">
        <v>14</v>
      </c>
      <c r="M31" s="4">
        <f>'Medium - innovators'!S31</f>
        <v>367.34588420466901</v>
      </c>
      <c r="N31" s="4">
        <f>'Medium - Early adopters'!S31</f>
        <v>4219.2538076326646</v>
      </c>
      <c r="O31" s="4">
        <f>'Medium - Early majority'!S31</f>
        <v>12133.112271061111</v>
      </c>
      <c r="P31" s="4">
        <f>'Medium - Late majority'!S31</f>
        <v>16391.18978600519</v>
      </c>
      <c r="Q31" s="13">
        <f>'Medium - Laggards'!S31</f>
        <v>1705.1315158554455</v>
      </c>
      <c r="R31" s="4">
        <f t="shared" si="1"/>
        <v>34816.033264759077</v>
      </c>
      <c r="S31" s="4"/>
    </row>
    <row r="32" spans="2:19" x14ac:dyDescent="0.3">
      <c r="B32" s="10">
        <v>14.5</v>
      </c>
      <c r="C32" s="4">
        <f>'Medium - innovators'!M32</f>
        <v>1551.4064708174451</v>
      </c>
      <c r="D32" s="4">
        <f>'Medium - Early adopters'!M32</f>
        <v>20675.419222205124</v>
      </c>
      <c r="E32" s="4">
        <f>'Medium - Early majority'!M32</f>
        <v>65944.918259173734</v>
      </c>
      <c r="F32" s="4">
        <f>'Medium - Late majority'!M32</f>
        <v>98791.172721736395</v>
      </c>
      <c r="G32" s="13">
        <f>'Medium - Laggards'!M32</f>
        <v>11130.668135987857</v>
      </c>
      <c r="H32" s="4">
        <f t="shared" si="0"/>
        <v>198093.58480992055</v>
      </c>
      <c r="L32" s="10">
        <v>14.5</v>
      </c>
      <c r="M32" s="4">
        <f>'Medium - innovators'!S32</f>
        <v>368.46028203120903</v>
      </c>
      <c r="N32" s="4">
        <f>'Medium - Early adopters'!S32</f>
        <v>4243.6401228689283</v>
      </c>
      <c r="O32" s="4">
        <f>'Medium - Early majority'!S32</f>
        <v>12236.681429253511</v>
      </c>
      <c r="P32" s="4">
        <f>'Medium - Late majority'!S32</f>
        <v>16565.248120128155</v>
      </c>
      <c r="Q32" s="13">
        <f>'Medium - Laggards'!S32</f>
        <v>1764.0415807970421</v>
      </c>
      <c r="R32" s="4">
        <f t="shared" si="1"/>
        <v>35178.071535078845</v>
      </c>
      <c r="S32" s="4"/>
    </row>
    <row r="33" spans="2:19" x14ac:dyDescent="0.3">
      <c r="B33" s="10">
        <v>15</v>
      </c>
      <c r="C33" s="4">
        <f>'Medium - innovators'!M33</f>
        <v>1570.800296914729</v>
      </c>
      <c r="D33" s="4">
        <f>'Medium - Early adopters'!M33</f>
        <v>21094.106788966103</v>
      </c>
      <c r="E33" s="4">
        <f>'Medium - Early majority'!M33</f>
        <v>67630.412766959445</v>
      </c>
      <c r="F33" s="4">
        <f>'Medium - Late majority'!M33</f>
        <v>102019.61252443012</v>
      </c>
      <c r="G33" s="13">
        <f>'Medium - Laggards'!M33</f>
        <v>12059.90960658581</v>
      </c>
      <c r="H33" s="4">
        <f t="shared" si="0"/>
        <v>204374.8419838562</v>
      </c>
      <c r="L33" s="10">
        <v>15</v>
      </c>
      <c r="M33" s="4">
        <f>'Medium - innovators'!S33</f>
        <v>369.44996067294363</v>
      </c>
      <c r="N33" s="4">
        <f>'Medium - Early adopters'!S33</f>
        <v>4265.4309555900709</v>
      </c>
      <c r="O33" s="4">
        <f>'Medium - Early majority'!S33</f>
        <v>12330.26034360678</v>
      </c>
      <c r="P33" s="4">
        <f>'Medium - Late majority'!S33</f>
        <v>16724.227814530819</v>
      </c>
      <c r="Q33" s="13">
        <f>'Medium - Laggards'!S33</f>
        <v>1818.4830140852102</v>
      </c>
      <c r="R33" s="4">
        <f t="shared" si="1"/>
        <v>35507.85208848583</v>
      </c>
      <c r="S33" s="4"/>
    </row>
    <row r="34" spans="2:19" x14ac:dyDescent="0.3">
      <c r="B34" s="10">
        <v>15.5</v>
      </c>
      <c r="C34" s="4">
        <f>'Medium - innovators'!M34</f>
        <v>1586.8201907818586</v>
      </c>
      <c r="D34" s="4">
        <f>'Medium - Early adopters'!M34</f>
        <v>21457.127988597444</v>
      </c>
      <c r="E34" s="4">
        <f>'Medium - Early majority'!M34</f>
        <v>69139.807067852729</v>
      </c>
      <c r="F34" s="4">
        <f>'Medium - Late majority'!M34</f>
        <v>104971.19264816288</v>
      </c>
      <c r="G34" s="13">
        <f>'Medium - Laggards'!M34</f>
        <v>12973.899400177084</v>
      </c>
      <c r="H34" s="4">
        <f t="shared" si="0"/>
        <v>210128.84729557202</v>
      </c>
      <c r="L34" s="10">
        <v>15.5</v>
      </c>
      <c r="M34" s="4">
        <f>'Medium - innovators'!S34</f>
        <v>370.32817031915658</v>
      </c>
      <c r="N34" s="4">
        <f>'Medium - Early adopters'!S34</f>
        <v>4284.9325715183031</v>
      </c>
      <c r="O34" s="4">
        <f>'Medium - Early majority'!S34</f>
        <v>12414.985920772462</v>
      </c>
      <c r="P34" s="4">
        <f>'Medium - Late majority'!S34</f>
        <v>16869.843078732327</v>
      </c>
      <c r="Q34" s="13">
        <f>'Medium - Laggards'!S34</f>
        <v>1868.9510465312167</v>
      </c>
      <c r="R34" s="4">
        <f t="shared" si="1"/>
        <v>35809.04078787347</v>
      </c>
      <c r="S34" s="4"/>
    </row>
    <row r="35" spans="2:19" x14ac:dyDescent="0.3">
      <c r="B35" s="10">
        <v>16</v>
      </c>
      <c r="C35" s="4">
        <f>'Medium - innovators'!M35</f>
        <v>1600.1138181750971</v>
      </c>
      <c r="D35" s="4">
        <f>'Medium - Early adopters'!M35</f>
        <v>21772.491882225218</v>
      </c>
      <c r="E35" s="4">
        <f>'Medium - Early majority'!M35</f>
        <v>70492.423857768765</v>
      </c>
      <c r="F35" s="4">
        <f>'Medium - Late majority'!M35</f>
        <v>107669.92471939321</v>
      </c>
      <c r="G35" s="13">
        <f>'Medium - Laggards'!M35</f>
        <v>13869.807991695019</v>
      </c>
      <c r="H35" s="4">
        <f t="shared" si="0"/>
        <v>215404.76226925728</v>
      </c>
      <c r="L35" s="10">
        <v>16</v>
      </c>
      <c r="M35" s="4">
        <f>'Medium - innovators'!S35</f>
        <v>371.10664411485868</v>
      </c>
      <c r="N35" s="4">
        <f>'Medium - Early adopters'!S35</f>
        <v>4302.4034990640348</v>
      </c>
      <c r="O35" s="4">
        <f>'Medium - Early majority'!S35</f>
        <v>12491.819397370333</v>
      </c>
      <c r="P35" s="4">
        <f>'Medium - Late majority'!S35</f>
        <v>17003.527625987761</v>
      </c>
      <c r="Q35" s="13">
        <f>'Medium - Laggards'!S35</f>
        <v>1915.8753605948318</v>
      </c>
      <c r="R35" s="4">
        <f t="shared" si="1"/>
        <v>36084.732527131811</v>
      </c>
      <c r="S35" s="4"/>
    </row>
    <row r="36" spans="2:19" x14ac:dyDescent="0.3">
      <c r="B36" s="10">
        <v>16.5</v>
      </c>
      <c r="C36" s="4">
        <f>'Medium - innovators'!M36</f>
        <v>1611.194853200559</v>
      </c>
      <c r="D36" s="4">
        <f>'Medium - Early adopters'!M36</f>
        <v>22046.984383077586</v>
      </c>
      <c r="E36" s="4">
        <f>'Medium - Early majority'!M36</f>
        <v>71705.455437896104</v>
      </c>
      <c r="F36" s="4">
        <f>'Medium - Late majority'!M36</f>
        <v>110138.01250826288</v>
      </c>
      <c r="G36" s="13">
        <f>'Medium - Laggards'!M36</f>
        <v>14745.447752912723</v>
      </c>
      <c r="H36" s="4">
        <f t="shared" si="0"/>
        <v>220247.09493534986</v>
      </c>
      <c r="L36" s="10">
        <v>16.5</v>
      </c>
      <c r="M36" s="4">
        <f>'Medium - innovators'!S36</f>
        <v>371.79591534361151</v>
      </c>
      <c r="N36" s="4">
        <f>'Medium - Early adopters'!S36</f>
        <v>4318.065556283058</v>
      </c>
      <c r="O36" s="4">
        <f>'Medium - Early majority'!S36</f>
        <v>12561.58414341213</v>
      </c>
      <c r="P36" s="4">
        <f>'Medium - Late majority'!S36</f>
        <v>17126.495850602612</v>
      </c>
      <c r="Q36" s="13">
        <f>'Medium - Laggards'!S36</f>
        <v>1959.6283556679448</v>
      </c>
      <c r="R36" s="4">
        <f t="shared" si="1"/>
        <v>36337.569821309364</v>
      </c>
      <c r="S36" s="4"/>
    </row>
    <row r="37" spans="2:19" x14ac:dyDescent="0.3">
      <c r="B37" s="10">
        <v>17</v>
      </c>
      <c r="C37" s="4">
        <f>'Medium - innovators'!M37</f>
        <v>1620.4719265740448</v>
      </c>
      <c r="D37" s="4">
        <f>'Medium - Early adopters'!M37</f>
        <v>22286.357828491291</v>
      </c>
      <c r="E37" s="4">
        <f>'Medium - Early majority'!M37</f>
        <v>72794.166711244863</v>
      </c>
      <c r="F37" s="4">
        <f>'Medium - Late majority'!M37</f>
        <v>112395.87667025001</v>
      </c>
      <c r="G37" s="13">
        <f>'Medium - Laggards'!M37</f>
        <v>15599.167527112213</v>
      </c>
      <c r="H37" s="4">
        <f t="shared" si="0"/>
        <v>224696.04066367241</v>
      </c>
      <c r="L37" s="10">
        <v>17</v>
      </c>
      <c r="M37" s="4">
        <f>'Medium - innovators'!S37</f>
        <v>372.40550537415356</v>
      </c>
      <c r="N37" s="4">
        <f>'Medium - Early adopters'!S37</f>
        <v>4332.1115398717066</v>
      </c>
      <c r="O37" s="4">
        <f>'Medium - Early majority'!S37</f>
        <v>12624.993367849469</v>
      </c>
      <c r="P37" s="4">
        <f>'Medium - Late majority'!S37</f>
        <v>17239.788216880865</v>
      </c>
      <c r="Q37" s="13">
        <f>'Medium - Laggards'!S37</f>
        <v>2000.5329847786513</v>
      </c>
      <c r="R37" s="4">
        <f t="shared" si="1"/>
        <v>36569.831614754847</v>
      </c>
      <c r="S37" s="4"/>
    </row>
    <row r="38" spans="2:19" x14ac:dyDescent="0.3">
      <c r="B38" s="10">
        <v>17.5</v>
      </c>
      <c r="C38" s="4">
        <f>'Medium - innovators'!M38</f>
        <v>1628.2712484690383</v>
      </c>
      <c r="D38" s="4">
        <f>'Medium - Early adopters'!M38</f>
        <v>22495.493170092108</v>
      </c>
      <c r="E38" s="4">
        <f>'Medium - Early majority'!M38</f>
        <v>73772.093405295163</v>
      </c>
      <c r="F38" s="4">
        <f>'Medium - Late majority'!M38</f>
        <v>114462.22153664712</v>
      </c>
      <c r="G38" s="13">
        <f>'Medium - Laggards'!M38</f>
        <v>16429.762947357449</v>
      </c>
      <c r="H38" s="4">
        <f t="shared" si="0"/>
        <v>228787.84230786085</v>
      </c>
      <c r="L38" s="10">
        <v>17.5</v>
      </c>
      <c r="M38" s="4">
        <f>'Medium - innovators'!S38</f>
        <v>372.94404045839997</v>
      </c>
      <c r="N38" s="4">
        <f>'Medium - Early adopters'!S38</f>
        <v>4344.7107091944927</v>
      </c>
      <c r="O38" s="4">
        <f>'Medium - Early majority'!S38</f>
        <v>12682.670759153363</v>
      </c>
      <c r="P38" s="4">
        <f>'Medium - Late majority'!S38</f>
        <v>17344.305406233419</v>
      </c>
      <c r="Q38" s="13">
        <f>'Medium - Laggards'!S38</f>
        <v>2038.8698096273538</v>
      </c>
      <c r="R38" s="4">
        <f t="shared" si="1"/>
        <v>36783.500724667028</v>
      </c>
      <c r="S38" s="4"/>
    </row>
    <row r="39" spans="2:19" x14ac:dyDescent="0.3">
      <c r="B39" s="10">
        <v>18</v>
      </c>
      <c r="C39" s="4">
        <f>'Medium - innovators'!M39</f>
        <v>1634.8542580219046</v>
      </c>
      <c r="D39" s="4">
        <f>'Medium - Early adopters'!M39</f>
        <v>22678.53764281956</v>
      </c>
      <c r="E39" s="4">
        <f>'Medium - Early majority'!M39</f>
        <v>74651.229219601315</v>
      </c>
      <c r="F39" s="4">
        <f>'Medium - Late majority'!M39</f>
        <v>116354.12703543316</v>
      </c>
      <c r="G39" s="13">
        <f>'Medium - Laggards'!M39</f>
        <v>17236.400535932993</v>
      </c>
      <c r="H39" s="4">
        <f t="shared" si="0"/>
        <v>232555.14869180895</v>
      </c>
      <c r="L39" s="10">
        <v>18</v>
      </c>
      <c r="M39" s="4">
        <f>'Medium - innovators'!S39</f>
        <v>373.41933134449249</v>
      </c>
      <c r="N39" s="4">
        <f>'Medium - Early adopters'!S39</f>
        <v>4356.0127909930989</v>
      </c>
      <c r="O39" s="4">
        <f>'Medium - Early majority'!S39</f>
        <v>12735.166104957623</v>
      </c>
      <c r="P39" s="4">
        <f>'Medium - Late majority'!S39</f>
        <v>17440.834332644692</v>
      </c>
      <c r="Q39" s="13">
        <f>'Medium - Laggards'!S39</f>
        <v>2074.8831706771271</v>
      </c>
      <c r="R39" s="4">
        <f t="shared" si="1"/>
        <v>36980.315730617032</v>
      </c>
      <c r="S39" s="4"/>
    </row>
    <row r="40" spans="2:19" x14ac:dyDescent="0.3">
      <c r="B40" s="10">
        <v>18.5</v>
      </c>
      <c r="C40" s="4">
        <f>'Medium - innovators'!M40</f>
        <v>1640.4313813114686</v>
      </c>
      <c r="D40" s="4">
        <f>'Medium - Early adopters'!M40</f>
        <v>22839.02096989104</v>
      </c>
      <c r="E40" s="4">
        <f>'Medium - Early majority'!M40</f>
        <v>75442.198649422731</v>
      </c>
      <c r="F40" s="4">
        <f>'Medium - Late majority'!M40</f>
        <v>118087.15421829438</v>
      </c>
      <c r="G40" s="13">
        <f>'Medium - Laggards'!M40</f>
        <v>18018.553666415144</v>
      </c>
      <c r="H40" s="4">
        <f t="shared" si="0"/>
        <v>236027.35888533475</v>
      </c>
      <c r="L40" s="10">
        <v>18.5</v>
      </c>
      <c r="M40" s="4">
        <f>'Medium - innovators'!S40</f>
        <v>373.83843492165636</v>
      </c>
      <c r="N40" s="4">
        <f>'Medium - Early adopters'!S40</f>
        <v>4366.1509782584035</v>
      </c>
      <c r="O40" s="4">
        <f>'Medium - Early majority'!S40</f>
        <v>12782.967295466784</v>
      </c>
      <c r="P40" s="4">
        <f>'Medium - Late majority'!S40</f>
        <v>17530.068197142708</v>
      </c>
      <c r="Q40" s="13">
        <f>'Medium - Laggards'!S40</f>
        <v>2108.7864932507046</v>
      </c>
      <c r="R40" s="4">
        <f t="shared" si="1"/>
        <v>37161.811399040263</v>
      </c>
      <c r="S40" s="4"/>
    </row>
    <row r="41" spans="2:19" x14ac:dyDescent="0.3">
      <c r="B41" s="10">
        <v>19</v>
      </c>
      <c r="C41" s="4">
        <f>'Medium - innovators'!M41</f>
        <v>1645.1727554380445</v>
      </c>
      <c r="D41" s="4">
        <f>'Medium - Early adopters'!M41</f>
        <v>22979.953068719602</v>
      </c>
      <c r="E41" s="4">
        <f>'Medium - Early majority'!M41</f>
        <v>76154.414160981891</v>
      </c>
      <c r="F41" s="4">
        <f>'Medium - Late majority'!M41</f>
        <v>119675.45659596735</v>
      </c>
      <c r="G41" s="13">
        <f>'Medium - Laggards'!M41</f>
        <v>18775.948634684712</v>
      </c>
      <c r="H41" s="4">
        <f t="shared" si="0"/>
        <v>239230.94521579158</v>
      </c>
      <c r="L41" s="10">
        <v>19</v>
      </c>
      <c r="M41" s="4">
        <f>'Medium - innovators'!S41</f>
        <v>374.20770811938951</v>
      </c>
      <c r="N41" s="4">
        <f>'Medium - Early adopters'!S41</f>
        <v>4375.244235987413</v>
      </c>
      <c r="O41" s="4">
        <f>'Medium - Early majority'!S41</f>
        <v>12826.509689925855</v>
      </c>
      <c r="P41" s="4">
        <f>'Medium - Late majority'!S41</f>
        <v>17612.622119759799</v>
      </c>
      <c r="Q41" s="13">
        <f>'Medium - Laggards'!S41</f>
        <v>2140.7668061055952</v>
      </c>
      <c r="R41" s="4">
        <f t="shared" si="1"/>
        <v>37329.350559898048</v>
      </c>
      <c r="S41" s="4"/>
    </row>
    <row r="42" spans="2:19" x14ac:dyDescent="0.3">
      <c r="B42" s="10">
        <v>19.5</v>
      </c>
      <c r="C42" s="4">
        <f>'Medium - innovators'!M42</f>
        <v>1649.2165935838741</v>
      </c>
      <c r="D42" s="4">
        <f>'Medium - Early adopters'!M42</f>
        <v>23103.905986993886</v>
      </c>
      <c r="E42" s="4">
        <f>'Medium - Early majority'!M42</f>
        <v>76796.217585150647</v>
      </c>
      <c r="F42" s="4">
        <f>'Medium - Late majority'!M42</f>
        <v>121131.89207527155</v>
      </c>
      <c r="G42" s="13">
        <f>'Medium - Laggards'!M42</f>
        <v>19508.519293188954</v>
      </c>
      <c r="H42" s="4">
        <f t="shared" si="0"/>
        <v>242189.75153418892</v>
      </c>
      <c r="L42" s="10">
        <v>19.5</v>
      </c>
      <c r="M42" s="4">
        <f>'Medium - innovators'!S42</f>
        <v>374.53285895287979</v>
      </c>
      <c r="N42" s="4">
        <f>'Medium - Early adopters'!S42</f>
        <v>4383.3991222606228</v>
      </c>
      <c r="O42" s="4">
        <f>'Medium - Early majority'!S42</f>
        <v>12866.183537415547</v>
      </c>
      <c r="P42" s="4">
        <f>'Medium - Late majority'!S42</f>
        <v>17689.045454561827</v>
      </c>
      <c r="Q42" s="13">
        <f>'Medium - Laggards'!S42</f>
        <v>2170.9885684025871</v>
      </c>
      <c r="R42" s="4">
        <f t="shared" si="1"/>
        <v>37484.149541593462</v>
      </c>
      <c r="S42" s="4"/>
    </row>
    <row r="43" spans="2:19" x14ac:dyDescent="0.3">
      <c r="B43" s="10">
        <v>20</v>
      </c>
      <c r="C43" s="4">
        <f>'Medium - innovators'!M43</f>
        <v>1652.6757189803825</v>
      </c>
      <c r="D43" s="4">
        <f>'Medium - Early adopters'!M43</f>
        <v>23213.08250166064</v>
      </c>
      <c r="E43" s="4">
        <f>'Medium - Early majority'!M43</f>
        <v>77375.006308942102</v>
      </c>
      <c r="F43" s="4">
        <f>'Medium - Late majority'!M43</f>
        <v>122468.13209967173</v>
      </c>
      <c r="G43" s="13">
        <f>'Medium - Laggards'!M43</f>
        <v>20216.368914602368</v>
      </c>
      <c r="H43" s="4">
        <f t="shared" si="0"/>
        <v>244925.26554385724</v>
      </c>
      <c r="L43" s="10">
        <v>20</v>
      </c>
      <c r="M43" s="4">
        <f>'Medium - innovators'!S43</f>
        <v>374.81899660037112</v>
      </c>
      <c r="N43" s="4">
        <f>'Medium - Early adopters'!S43</f>
        <v>4390.7112645593734</v>
      </c>
      <c r="O43" s="4">
        <f>'Medium - Early majority'!S43</f>
        <v>12902.339945277485</v>
      </c>
      <c r="P43" s="4">
        <f>'Medium - Late majority'!S43</f>
        <v>17759.831592110968</v>
      </c>
      <c r="Q43" s="13">
        <f>'Medium - Laggards'!S43</f>
        <v>2199.5969022876257</v>
      </c>
      <c r="R43" s="4">
        <f t="shared" si="1"/>
        <v>37627.298700835818</v>
      </c>
      <c r="S43" s="4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11655-7DCA-4649-8C11-4971584816D3}">
  <dimension ref="B2:S43"/>
  <sheetViews>
    <sheetView topLeftCell="C1" zoomScaleNormal="100" workbookViewId="0">
      <selection activeCell="K23" sqref="K23"/>
    </sheetView>
  </sheetViews>
  <sheetFormatPr defaultRowHeight="14.4" x14ac:dyDescent="0.3"/>
  <cols>
    <col min="6" max="6" width="9.5546875" bestFit="1" customWidth="1"/>
    <col min="16" max="16" width="9.5546875" bestFit="1" customWidth="1"/>
  </cols>
  <sheetData>
    <row r="2" spans="2:19" x14ac:dyDescent="0.3">
      <c r="B2" s="7" t="s">
        <v>1</v>
      </c>
      <c r="C2" s="8" t="s">
        <v>17</v>
      </c>
      <c r="D2" s="8" t="s">
        <v>18</v>
      </c>
      <c r="E2" s="8" t="s">
        <v>19</v>
      </c>
      <c r="F2" s="8" t="s">
        <v>20</v>
      </c>
      <c r="G2" s="7" t="s">
        <v>21</v>
      </c>
      <c r="H2" s="8" t="s">
        <v>52</v>
      </c>
      <c r="L2" s="7" t="s">
        <v>1</v>
      </c>
      <c r="M2" s="8" t="s">
        <v>22</v>
      </c>
      <c r="N2" s="8" t="s">
        <v>23</v>
      </c>
      <c r="O2" s="8" t="s">
        <v>24</v>
      </c>
      <c r="P2" s="8" t="s">
        <v>25</v>
      </c>
      <c r="Q2" s="7" t="s">
        <v>26</v>
      </c>
      <c r="R2" s="8" t="s">
        <v>16</v>
      </c>
    </row>
    <row r="3" spans="2:19" x14ac:dyDescent="0.3">
      <c r="B3" s="10">
        <v>0</v>
      </c>
      <c r="C3" s="4">
        <f>'Low - innovators'!M3</f>
        <v>45</v>
      </c>
      <c r="D3" s="4">
        <f>'Low - Early adopters'!M3</f>
        <v>189</v>
      </c>
      <c r="E3" s="4">
        <f>'Low - Early majority'!M3</f>
        <v>340</v>
      </c>
      <c r="F3" s="4">
        <f>'Low - Late majority'!M3</f>
        <v>170</v>
      </c>
      <c r="G3" s="13">
        <f>'Low - Laggards'!M3</f>
        <v>55</v>
      </c>
      <c r="H3" s="4">
        <f>SUM(C3:G3)</f>
        <v>799</v>
      </c>
      <c r="L3" s="10">
        <v>0</v>
      </c>
      <c r="M3" s="4">
        <f>'Low - innovators'!S3</f>
        <v>111.14745608180908</v>
      </c>
      <c r="N3" s="4">
        <f>'Low - Early adopters'!S3</f>
        <v>334.33994816589149</v>
      </c>
      <c r="O3" s="4">
        <f>'Low - Early majority'!S3</f>
        <v>403.51684547466846</v>
      </c>
      <c r="P3" s="4">
        <f>'Low - Late majority'!S3</f>
        <v>81.451717180108275</v>
      </c>
      <c r="Q3" s="13">
        <f>'Low - Laggards'!S3</f>
        <v>2.757963587785544</v>
      </c>
      <c r="R3" s="4">
        <f>SUM(M3:Q3)</f>
        <v>933.21393049026278</v>
      </c>
      <c r="S3" s="4"/>
    </row>
    <row r="4" spans="2:19" x14ac:dyDescent="0.3">
      <c r="B4" s="10">
        <v>0.5</v>
      </c>
      <c r="C4" s="4">
        <f>'Low - innovators'!M4</f>
        <v>147.14745608180908</v>
      </c>
      <c r="D4" s="4">
        <f>'Low - Early adopters'!M4</f>
        <v>490.2649481658915</v>
      </c>
      <c r="E4" s="4">
        <f>'Low - Early majority'!M4</f>
        <v>692.51684547466846</v>
      </c>
      <c r="F4" s="4">
        <f>'Low - Late majority'!M4</f>
        <v>230.20171718010829</v>
      </c>
      <c r="G4" s="13">
        <f>'Low - Laggards'!M4</f>
        <v>55.007963587785547</v>
      </c>
      <c r="H4" s="4">
        <f t="shared" ref="H4:H43" si="0">SUM(C4:G4)</f>
        <v>1615.138930490263</v>
      </c>
      <c r="L4" s="10">
        <v>0.5</v>
      </c>
      <c r="M4" s="4">
        <f>'Low - innovators'!S4</f>
        <v>214.10096137566393</v>
      </c>
      <c r="N4" s="4">
        <f>'Low - Early adopters'!S4</f>
        <v>640.94606079462358</v>
      </c>
      <c r="O4" s="4">
        <f>'Low - Early majority'!S4</f>
        <v>709.71994412197466</v>
      </c>
      <c r="P4" s="4">
        <f>'Low - Late majority'!S4</f>
        <v>111.41353023382933</v>
      </c>
      <c r="Q4" s="13">
        <f>'Low - Laggards'!S4</f>
        <v>2.7591894885360779</v>
      </c>
      <c r="R4" s="4">
        <f t="shared" ref="R4:R43" si="1">SUM(M4:Q4)</f>
        <v>1678.9396860146276</v>
      </c>
      <c r="S4" s="4"/>
    </row>
    <row r="5" spans="2:19" x14ac:dyDescent="0.3">
      <c r="B5" s="10">
        <v>1</v>
      </c>
      <c r="C5" s="4">
        <f>'Low - innovators'!M5</f>
        <v>331.81892624111117</v>
      </c>
      <c r="D5" s="4">
        <f>'Low - Early adopters'!M5</f>
        <v>1045.414643031484</v>
      </c>
      <c r="E5" s="4">
        <f>'Low - Early majority'!M5</f>
        <v>1298.3592627754429</v>
      </c>
      <c r="F5" s="4">
        <f>'Low - Late majority'!M5</f>
        <v>312.84003276642409</v>
      </c>
      <c r="G5" s="13">
        <f>'Low - Laggards'!M5</f>
        <v>55.016754896932348</v>
      </c>
      <c r="H5" s="4">
        <f t="shared" si="0"/>
        <v>3043.4496197113945</v>
      </c>
      <c r="L5" s="10">
        <v>1</v>
      </c>
      <c r="M5" s="4">
        <f>'Low - innovators'!S5</f>
        <v>306.43129435649058</v>
      </c>
      <c r="N5" s="4">
        <f>'Low - Early adopters'!S5</f>
        <v>996.48853480232015</v>
      </c>
      <c r="O5" s="4">
        <f>'Low - Early majority'!S5</f>
        <v>1106.9591254653028</v>
      </c>
      <c r="P5" s="4">
        <f>'Low - Late majority'!S5</f>
        <v>150.22681643867534</v>
      </c>
      <c r="Q5" s="13">
        <f>'Low - Laggards'!S5</f>
        <v>2.760623113962708</v>
      </c>
      <c r="R5" s="4">
        <f t="shared" si="1"/>
        <v>2562.8663941767513</v>
      </c>
      <c r="S5" s="4"/>
    </row>
    <row r="6" spans="2:19" x14ac:dyDescent="0.3">
      <c r="B6" s="10">
        <v>1.5</v>
      </c>
      <c r="C6" s="4">
        <f>'Low - innovators'!M6</f>
        <v>571.88643534937955</v>
      </c>
      <c r="D6" s="4">
        <f>'Low - Early adopters'!M6</f>
        <v>1858.9556153032945</v>
      </c>
      <c r="E6" s="4">
        <f>'Low - Early majority'!M6</f>
        <v>2210.5644988244294</v>
      </c>
      <c r="F6" s="4">
        <f>'Low - Late majority'!M6</f>
        <v>423.96184510929641</v>
      </c>
      <c r="G6" s="13">
        <f>'Low - Laggards'!M6</f>
        <v>55.026540266048443</v>
      </c>
      <c r="H6" s="4">
        <f t="shared" si="0"/>
        <v>5120.3949348524493</v>
      </c>
      <c r="L6" s="10">
        <v>1.5</v>
      </c>
      <c r="M6" s="4">
        <f>'Low - innovators'!S6</f>
        <v>378.30765053261928</v>
      </c>
      <c r="N6" s="4">
        <f>'Low - Early adopters'!S6</f>
        <v>1344.2034699257392</v>
      </c>
      <c r="O6" s="4">
        <f>'Low - Early majority'!S6</f>
        <v>1558.4364805723458</v>
      </c>
      <c r="P6" s="4">
        <f>'Low - Late majority'!S6</f>
        <v>198.76646884859605</v>
      </c>
      <c r="Q6" s="13">
        <f>'Low - Laggards'!S6</f>
        <v>2.7623335051138302</v>
      </c>
      <c r="R6" s="4">
        <f t="shared" si="1"/>
        <v>3482.4764033844144</v>
      </c>
      <c r="S6" s="4"/>
    </row>
    <row r="7" spans="2:19" x14ac:dyDescent="0.3">
      <c r="B7" s="10">
        <v>2</v>
      </c>
      <c r="C7" s="4">
        <f>'Low - innovators'!M7</f>
        <v>835.8167988121229</v>
      </c>
      <c r="D7" s="4">
        <f>'Low - Early adopters'!M7</f>
        <v>2877.8418525509569</v>
      </c>
      <c r="E7" s="4">
        <f>'Low - Early majority'!M7</f>
        <v>3437.4163045731107</v>
      </c>
      <c r="F7" s="4">
        <f>'Low - Late majority'!M7</f>
        <v>569.73308331923045</v>
      </c>
      <c r="G7" s="13">
        <f>'Low - Laggards'!M7</f>
        <v>55.03754675785985</v>
      </c>
      <c r="H7" s="4">
        <f t="shared" si="0"/>
        <v>7775.8455860132799</v>
      </c>
      <c r="L7" s="10">
        <v>2</v>
      </c>
      <c r="M7" s="4">
        <f>'Low - innovators'!S7</f>
        <v>433.50835040285284</v>
      </c>
      <c r="N7" s="4">
        <f>'Low - Early adopters'!S7</f>
        <v>1657.7565091869185</v>
      </c>
      <c r="O7" s="4">
        <f>'Low - Early majority'!S7</f>
        <v>2026.5181482571963</v>
      </c>
      <c r="P7" s="4">
        <f>'Low - Late majority'!S7</f>
        <v>257.30607787704736</v>
      </c>
      <c r="Q7" s="13">
        <f>'Low - Laggards'!S7</f>
        <v>2.7644223362116653</v>
      </c>
      <c r="R7" s="4">
        <f t="shared" si="1"/>
        <v>4377.8535080602269</v>
      </c>
      <c r="S7" s="4"/>
    </row>
    <row r="8" spans="2:19" x14ac:dyDescent="0.3">
      <c r="B8" s="10">
        <v>2.5</v>
      </c>
      <c r="C8" s="4">
        <f>'Low - innovators'!M8</f>
        <v>1102.1617894525511</v>
      </c>
      <c r="D8" s="4">
        <f>'Low - Early adopters'!M8</f>
        <v>4031.976037541458</v>
      </c>
      <c r="E8" s="4">
        <f>'Low - Early majority'!M8</f>
        <v>4948.3220071443402</v>
      </c>
      <c r="F8" s="4">
        <f>'Low - Late majority'!M8</f>
        <v>755.822525781374</v>
      </c>
      <c r="G8" s="13">
        <f>'Low - Laggards'!M8</f>
        <v>55.050091756178524</v>
      </c>
      <c r="H8" s="4">
        <f t="shared" si="0"/>
        <v>10893.332451675902</v>
      </c>
      <c r="L8" s="10">
        <v>2.5</v>
      </c>
      <c r="M8" s="4">
        <f>'Low - innovators'!S8</f>
        <v>476.78472875064818</v>
      </c>
      <c r="N8" s="4">
        <f>'Low - Early adopters'!S8</f>
        <v>1931.7124376235497</v>
      </c>
      <c r="O8" s="4">
        <f>'Low - Early majority'!S8</f>
        <v>2484.5166876891726</v>
      </c>
      <c r="P8" s="4">
        <f>'Low - Late majority'!S8</f>
        <v>325.46161864161922</v>
      </c>
      <c r="Q8" s="13">
        <f>'Low - Laggards'!S8</f>
        <v>2.7670423472250043</v>
      </c>
      <c r="R8" s="4">
        <f t="shared" si="1"/>
        <v>5221.242515052214</v>
      </c>
      <c r="S8" s="4"/>
    </row>
    <row r="9" spans="2:19" x14ac:dyDescent="0.3">
      <c r="B9" s="10">
        <v>3</v>
      </c>
      <c r="C9" s="4">
        <f>'Low - innovators'!M9</f>
        <v>1358.514160312689</v>
      </c>
      <c r="D9" s="4">
        <f>'Low - Early adopters'!M9</f>
        <v>5258.0926685952527</v>
      </c>
      <c r="E9" s="4">
        <f>'Low - Early majority'!M9</f>
        <v>6690.5903937618614</v>
      </c>
      <c r="F9" s="4">
        <f>'Low - Late majority'!M9</f>
        <v>986.8063287003215</v>
      </c>
      <c r="G9" s="13">
        <f>'Low - Laggards'!M9</f>
        <v>55.064629515594604</v>
      </c>
      <c r="H9" s="4">
        <f t="shared" si="0"/>
        <v>14349.068180885717</v>
      </c>
      <c r="L9" s="10">
        <v>3</v>
      </c>
      <c r="M9" s="4">
        <f>'Low - innovators'!S9</f>
        <v>511.67399068770254</v>
      </c>
      <c r="N9" s="4">
        <f>'Low - Early adopters'!S9</f>
        <v>2169.2482585778339</v>
      </c>
      <c r="O9" s="4">
        <f>'Low - Early majority'!S9</f>
        <v>2917.7987426196355</v>
      </c>
      <c r="P9" s="4">
        <f>'Low - Late majority'!S9</f>
        <v>402.28144824680277</v>
      </c>
      <c r="Q9" s="13">
        <f>'Low - Laggards'!S9</f>
        <v>2.7704269237101302</v>
      </c>
      <c r="R9" s="4">
        <f t="shared" si="1"/>
        <v>6003.7728670556844</v>
      </c>
      <c r="S9" s="4"/>
    </row>
    <row r="10" spans="2:19" x14ac:dyDescent="0.3">
      <c r="B10" s="10">
        <v>3.5</v>
      </c>
      <c r="C10" s="4">
        <f>'Low - innovators'!M10</f>
        <v>1598.4853189378539</v>
      </c>
      <c r="D10" s="4">
        <f>'Low - Early adopters'!M10</f>
        <v>6507.174710168918</v>
      </c>
      <c r="E10" s="4">
        <f>'Low - Early majority'!M10</f>
        <v>8604.8005773172172</v>
      </c>
      <c r="F10" s="4">
        <f>'Low - Late majority'!M10</f>
        <v>1265.7369858595841</v>
      </c>
      <c r="G10" s="13">
        <f>'Low - Laggards'!M10</f>
        <v>55.081824963525008</v>
      </c>
      <c r="H10" s="4">
        <f t="shared" si="0"/>
        <v>18031.2794172471</v>
      </c>
      <c r="L10" s="10">
        <v>3.5</v>
      </c>
      <c r="M10" s="4">
        <f>'Low - innovators'!S10</f>
        <v>540.70522168341984</v>
      </c>
      <c r="N10" s="4">
        <f>'Low - Early adopters'!S10</f>
        <v>2376.0767472092252</v>
      </c>
      <c r="O10" s="4">
        <f>'Low - Early majority'!S10</f>
        <v>3320.5355131596611</v>
      </c>
      <c r="P10" s="4">
        <f>'Low - Late majority'!S10</f>
        <v>486.45056995132023</v>
      </c>
      <c r="Q10" s="13">
        <f>'Low - Laggards'!S10</f>
        <v>2.7749370355409764</v>
      </c>
      <c r="R10" s="4">
        <f t="shared" si="1"/>
        <v>6726.5429890391679</v>
      </c>
      <c r="S10" s="4"/>
    </row>
    <row r="11" spans="2:19" x14ac:dyDescent="0.3">
      <c r="B11" s="10">
        <v>4</v>
      </c>
      <c r="C11" s="4">
        <f>'Low - innovators'!M11</f>
        <v>1819.493476833703</v>
      </c>
      <c r="D11" s="4">
        <f>'Low - Early adopters'!M11</f>
        <v>7744.4958830985834</v>
      </c>
      <c r="E11" s="4">
        <f>'Low - Early majority'!M11</f>
        <v>10634.616003879295</v>
      </c>
      <c r="F11" s="4">
        <f>'Low - Late majority'!M11</f>
        <v>1593.9704325784562</v>
      </c>
      <c r="G11" s="13">
        <f>'Low - Laggards'!M11</f>
        <v>55.102670750889736</v>
      </c>
      <c r="H11" s="4">
        <f t="shared" si="0"/>
        <v>21847.678467140926</v>
      </c>
      <c r="L11" s="10">
        <v>4</v>
      </c>
      <c r="M11" s="4">
        <f>'Low - innovators'!S11</f>
        <v>565.81307922720225</v>
      </c>
      <c r="N11" s="4">
        <f>'Low - Early adopters'!S11</f>
        <v>2558.3046152721545</v>
      </c>
      <c r="O11" s="4">
        <f>'Low - Early majority'!S11</f>
        <v>3692.3602767146685</v>
      </c>
      <c r="P11" s="4">
        <f>'Low - Late majority'!S11</f>
        <v>576.55221024825016</v>
      </c>
      <c r="Q11" s="13">
        <f>'Low - Laggards'!S11</f>
        <v>2.7811337715097819</v>
      </c>
      <c r="R11" s="4">
        <f t="shared" si="1"/>
        <v>7395.8113152337855</v>
      </c>
      <c r="S11" s="4"/>
    </row>
    <row r="12" spans="2:19" x14ac:dyDescent="0.3">
      <c r="B12" s="10">
        <v>4.5</v>
      </c>
      <c r="C12" s="4">
        <f>'Low - innovators'!M12</f>
        <v>2021.4078606941646</v>
      </c>
      <c r="D12" s="4">
        <f>'Low - Early adopters'!M12</f>
        <v>8947.5137188284862</v>
      </c>
      <c r="E12" s="4">
        <f>'Low - Early majority'!M12</f>
        <v>12731.78388001207</v>
      </c>
      <c r="F12" s="4">
        <f>'Low - Late majority'!M12</f>
        <v>1971.2763387543991</v>
      </c>
      <c r="G12" s="13">
        <f>'Low - Laggards'!M12</f>
        <v>55.128670984855027</v>
      </c>
      <c r="H12" s="4">
        <f t="shared" si="0"/>
        <v>25727.110469273975</v>
      </c>
      <c r="L12" s="10">
        <v>4.5</v>
      </c>
      <c r="M12" s="4">
        <f>'Low - innovators'!S12</f>
        <v>588.66971205066898</v>
      </c>
      <c r="N12" s="4">
        <f>'Low - Early adopters'!S12</f>
        <v>2721.9780430885276</v>
      </c>
      <c r="O12" s="4">
        <f>'Low - Early majority'!S12</f>
        <v>4036.1792386759657</v>
      </c>
      <c r="P12" s="4">
        <f>'Low - Late majority'!S12</f>
        <v>671.33764338523508</v>
      </c>
      <c r="Q12" s="13">
        <f>'Low - Laggards'!S12</f>
        <v>2.789885288288795</v>
      </c>
      <c r="R12" s="4">
        <f t="shared" si="1"/>
        <v>8020.954522488687</v>
      </c>
      <c r="S12" s="4"/>
    </row>
    <row r="13" spans="2:19" x14ac:dyDescent="0.3">
      <c r="B13" s="10">
        <v>5</v>
      </c>
      <c r="C13" s="4">
        <f>'Low - innovators'!M13</f>
        <v>2205.7960006060007</v>
      </c>
      <c r="D13" s="4">
        <f>'Low - Early adopters'!M13</f>
        <v>10103.676861122029</v>
      </c>
      <c r="E13" s="4">
        <f>'Low - Early majority'!M13</f>
        <v>14858.195536686226</v>
      </c>
      <c r="F13" s="4">
        <f>'Low - Late majority'!M13</f>
        <v>2396.2044397953341</v>
      </c>
      <c r="G13" s="13">
        <f>'Low - Laggards'!M13</f>
        <v>55.162122723901071</v>
      </c>
      <c r="H13" s="4">
        <f t="shared" si="0"/>
        <v>29619.034960933488</v>
      </c>
      <c r="L13" s="10">
        <v>5</v>
      </c>
      <c r="M13" s="4">
        <f>'Low - innovators'!S13</f>
        <v>610.95089273159454</v>
      </c>
      <c r="N13" s="4">
        <f>'Low - Early adopters'!S13</f>
        <v>2873.2856314288101</v>
      </c>
      <c r="O13" s="4">
        <f>'Low - Early majority'!S13</f>
        <v>4357.0739978259162</v>
      </c>
      <c r="P13" s="4">
        <f>'Low - Late majority'!S13</f>
        <v>769.9799766864129</v>
      </c>
      <c r="Q13" s="13">
        <f>'Low - Laggards'!S13</f>
        <v>2.802513410558511</v>
      </c>
      <c r="R13" s="4">
        <f t="shared" si="1"/>
        <v>8614.0930120832927</v>
      </c>
      <c r="S13" s="4"/>
    </row>
    <row r="14" spans="2:19" x14ac:dyDescent="0.3">
      <c r="B14" s="10">
        <v>5.5</v>
      </c>
      <c r="C14" s="4">
        <f>'Low - innovators'!M14</f>
        <v>2375.5876932163951</v>
      </c>
      <c r="D14" s="4">
        <f>'Low - Early adopters'!M14</f>
        <v>11208.819041854484</v>
      </c>
      <c r="E14" s="4">
        <f>'Low - Early majority'!M14</f>
        <v>16986.540204009209</v>
      </c>
      <c r="F14" s="4">
        <f>'Low - Late majority'!M14</f>
        <v>2866.6588615073301</v>
      </c>
      <c r="G14" s="13">
        <f>'Low - Laggards'!M14</f>
        <v>55.206529998264529</v>
      </c>
      <c r="H14" s="4">
        <f t="shared" si="0"/>
        <v>33492.812330585679</v>
      </c>
      <c r="L14" s="10">
        <v>5.5</v>
      </c>
      <c r="M14" s="4">
        <f>'Low - innovators'!S14</f>
        <v>634.57304049208608</v>
      </c>
      <c r="N14" s="4">
        <f>'Low - Early adopters'!S14</f>
        <v>3019.0129909705229</v>
      </c>
      <c r="O14" s="4">
        <f>'Low - Early majority'!S14</f>
        <v>4661.9464808796092</v>
      </c>
      <c r="P14" s="4">
        <f>'Low - Late majority'!S14</f>
        <v>872.30836622035667</v>
      </c>
      <c r="Q14" s="13">
        <f>'Low - Laggards'!S14</f>
        <v>2.8209746331750862</v>
      </c>
      <c r="R14" s="4">
        <f t="shared" si="1"/>
        <v>9190.661853195752</v>
      </c>
      <c r="S14" s="4"/>
    </row>
    <row r="15" spans="2:19" x14ac:dyDescent="0.3">
      <c r="B15" s="10">
        <v>6</v>
      </c>
      <c r="C15" s="4">
        <f>'Low - innovators'!M15</f>
        <v>2535.0431950652023</v>
      </c>
      <c r="D15" s="4">
        <f>'Low - Early adopters'!M15</f>
        <v>12266.288700500472</v>
      </c>
      <c r="E15" s="4">
        <f>'Low - Early majority'!M15</f>
        <v>19100.505654287437</v>
      </c>
      <c r="F15" s="4">
        <f>'Low - Late majority'!M15</f>
        <v>3380.6348700392705</v>
      </c>
      <c r="G15" s="13">
        <f>'Low - Laggards'!M15</f>
        <v>55.267178131526386</v>
      </c>
      <c r="H15" s="4">
        <f t="shared" si="0"/>
        <v>37337.739598023909</v>
      </c>
      <c r="L15" s="10">
        <v>6</v>
      </c>
      <c r="M15" s="4">
        <f>'Low - innovators'!S15</f>
        <v>661.92007505714673</v>
      </c>
      <c r="N15" s="4">
        <f>'Low - Early adopters'!S15</f>
        <v>3167.0659496763001</v>
      </c>
      <c r="O15" s="4">
        <f>'Low - Early majority'!S15</f>
        <v>4959.5723004648671</v>
      </c>
      <c r="P15" s="4">
        <f>'Low - Late majority'!S15</f>
        <v>979.02372927477336</v>
      </c>
      <c r="Q15" s="13">
        <f>'Low - Laggards'!S15</f>
        <v>2.8480542316025002</v>
      </c>
      <c r="R15" s="4">
        <f t="shared" si="1"/>
        <v>9770.4301087046897</v>
      </c>
      <c r="S15" s="4"/>
    </row>
    <row r="16" spans="2:19" x14ac:dyDescent="0.3">
      <c r="B16" s="10">
        <v>6.5</v>
      </c>
      <c r="C16" s="4">
        <f>'Low - innovators'!M16</f>
        <v>2689.9546311093086</v>
      </c>
      <c r="D16" s="4">
        <f>'Low - Early adopters'!M16</f>
        <v>13286.754127589189</v>
      </c>
      <c r="E16" s="4">
        <f>'Low - Early majority'!M16</f>
        <v>21195.00210660919</v>
      </c>
      <c r="F16" s="4">
        <f>'Low - Late majority'!M16</f>
        <v>3937.0792405591351</v>
      </c>
      <c r="G16" s="13">
        <f>'Low - Laggards'!M16</f>
        <v>55.351873456552568</v>
      </c>
      <c r="H16" s="4">
        <f t="shared" si="0"/>
        <v>41164.141979323373</v>
      </c>
      <c r="L16" s="10">
        <v>6.5</v>
      </c>
      <c r="M16" s="4">
        <f>'Low - innovators'!S16</f>
        <v>696.065021625957</v>
      </c>
      <c r="N16" s="4">
        <f>'Low - Early adopters'!S16</f>
        <v>3326.9406299403354</v>
      </c>
      <c r="O16" s="4">
        <f>'Low - Early majority'!S16</f>
        <v>5260.7819534077362</v>
      </c>
      <c r="P16" s="4">
        <f>'Low - Late majority'!S16</f>
        <v>1091.8873063756726</v>
      </c>
      <c r="Q16" s="13">
        <f>'Low - Laggards'!S16</f>
        <v>2.8875407263107724</v>
      </c>
      <c r="R16" s="4">
        <f t="shared" si="1"/>
        <v>10378.562452076012</v>
      </c>
      <c r="S16" s="4"/>
    </row>
    <row r="17" spans="2:19" x14ac:dyDescent="0.3">
      <c r="B17" s="10">
        <v>7</v>
      </c>
      <c r="C17" s="4">
        <f>'Low - innovators'!M17</f>
        <v>2848.0287265134039</v>
      </c>
      <c r="D17" s="4">
        <f>'Low - Early adopters'!M17</f>
        <v>14288.512785201416</v>
      </c>
      <c r="E17" s="4">
        <f>'Low - Early majority'!M17</f>
        <v>23276.533744025546</v>
      </c>
      <c r="F17" s="4">
        <f>'Low - Late majority'!M17</f>
        <v>4536.8316418649156</v>
      </c>
      <c r="G17" s="13">
        <f>'Low - Laggards'!M17</f>
        <v>55.471820510035712</v>
      </c>
      <c r="H17" s="4">
        <f t="shared" si="0"/>
        <v>45005.378718115317</v>
      </c>
      <c r="L17" s="10">
        <v>7</v>
      </c>
      <c r="M17" s="4">
        <f>'Low - innovators'!S17</f>
        <v>740.9911497499827</v>
      </c>
      <c r="N17" s="4">
        <f>'Low - Early adopters'!S17</f>
        <v>3510.0484331551929</v>
      </c>
      <c r="O17" s="4">
        <f>'Low - Early majority'!S17</f>
        <v>5578.5502788754638</v>
      </c>
      <c r="P17" s="4">
        <f>'Low - Late majority'!S17</f>
        <v>1213.8626969512545</v>
      </c>
      <c r="Q17" s="13">
        <f>'Low - Laggards'!S17</f>
        <v>2.9443568924748851</v>
      </c>
      <c r="R17" s="4">
        <f t="shared" si="1"/>
        <v>11046.396915624369</v>
      </c>
      <c r="S17" s="4"/>
    </row>
    <row r="18" spans="2:19" x14ac:dyDescent="0.3">
      <c r="B18" s="10">
        <v>7.5</v>
      </c>
      <c r="C18" s="4">
        <f>'Low - innovators'!M18</f>
        <v>3019.4141309607057</v>
      </c>
      <c r="D18" s="4">
        <f>'Low - Early adopters'!M18</f>
        <v>15298.071480946361</v>
      </c>
      <c r="E18" s="4">
        <f>'Low - Early majority'!M18</f>
        <v>25363.603961297176</v>
      </c>
      <c r="F18" s="4">
        <f>'Low - Late majority'!M18</f>
        <v>5183.590383583055</v>
      </c>
      <c r="G18" s="13">
        <f>'Low - Laggards'!M18</f>
        <v>55.642586377008811</v>
      </c>
      <c r="H18" s="4">
        <f t="shared" si="0"/>
        <v>48920.3225431643</v>
      </c>
      <c r="L18" s="10">
        <v>7.5</v>
      </c>
      <c r="M18" s="4">
        <f>'Low - innovators'!S18</f>
        <v>801.82616623564729</v>
      </c>
      <c r="N18" s="4">
        <f>'Low - Early adopters'!S18</f>
        <v>3729.8494158501853</v>
      </c>
      <c r="O18" s="4">
        <f>'Low - Early majority'!S18</f>
        <v>5927.8619610648084</v>
      </c>
      <c r="P18" s="4">
        <f>'Low - Late majority'!S18</f>
        <v>1349.1932913835687</v>
      </c>
      <c r="Q18" s="13">
        <f>'Low - Laggards'!S18</f>
        <v>3.0246585882909427</v>
      </c>
      <c r="R18" s="4">
        <f t="shared" si="1"/>
        <v>11811.755493122499</v>
      </c>
      <c r="S18" s="4"/>
    </row>
    <row r="19" spans="2:19" x14ac:dyDescent="0.3">
      <c r="B19" s="10">
        <v>8</v>
      </c>
      <c r="C19" s="4">
        <f>'Low - innovators'!M19</f>
        <v>3217.3574710042117</v>
      </c>
      <c r="D19" s="4">
        <f>'Low - Early adopters'!M19</f>
        <v>16350.758387630933</v>
      </c>
      <c r="E19" s="4">
        <f>'Low - Early majority'!M19</f>
        <v>27486.925328167406</v>
      </c>
      <c r="F19" s="4">
        <f>'Low - Late majority'!M19</f>
        <v>5884.8348770187422</v>
      </c>
      <c r="G19" s="13">
        <f>'Low - Laggards'!M19</f>
        <v>55.885115646449307</v>
      </c>
      <c r="H19" s="4">
        <f t="shared" si="0"/>
        <v>52995.76117946775</v>
      </c>
      <c r="L19" s="10">
        <v>8</v>
      </c>
      <c r="M19" s="4">
        <f>'Low - innovators'!S19</f>
        <v>885.09369715201217</v>
      </c>
      <c r="N19" s="4">
        <f>'Low - Early adopters'!S19</f>
        <v>4001.7801983682361</v>
      </c>
      <c r="O19" s="4">
        <f>'Low - Early majority'!S19</f>
        <v>6325.3112311551704</v>
      </c>
      <c r="P19" s="4">
        <f>'Low - Late majority'!S19</f>
        <v>1503.4076562297441</v>
      </c>
      <c r="Q19" s="13">
        <f>'Low - Laggards'!S19</f>
        <v>3.1359563324005157</v>
      </c>
      <c r="R19" s="4">
        <f t="shared" si="1"/>
        <v>12718.728739237562</v>
      </c>
      <c r="S19" s="4"/>
    </row>
    <row r="20" spans="2:19" x14ac:dyDescent="0.3">
      <c r="B20" s="10">
        <v>8.5</v>
      </c>
      <c r="C20" s="4">
        <f>'Low - innovators'!M20</f>
        <v>3458.9796739553817</v>
      </c>
      <c r="D20" s="4">
        <f>'Low - Early adopters'!M20</f>
        <v>17491.155868163754</v>
      </c>
      <c r="E20" s="4">
        <f>'Low - Early majority'!M20</f>
        <v>29689.197760097464</v>
      </c>
      <c r="F20" s="4">
        <f>'Low - Late majority'!M20</f>
        <v>6652.6381736211433</v>
      </c>
      <c r="G20" s="13">
        <f>'Low - Laggards'!M20</f>
        <v>56.226816196527359</v>
      </c>
      <c r="H20" s="4">
        <f t="shared" si="0"/>
        <v>57348.198292034271</v>
      </c>
      <c r="L20" s="10">
        <v>8.5</v>
      </c>
      <c r="M20" s="4">
        <f>'Low - innovators'!S20</f>
        <v>998.91431877593357</v>
      </c>
      <c r="N20" s="4">
        <f>'Low - Early adopters'!S20</f>
        <v>4342.9149576881046</v>
      </c>
      <c r="O20" s="4">
        <f>'Low - Early majority'!S20</f>
        <v>6788.4243579568802</v>
      </c>
      <c r="P20" s="4">
        <f>'Low - Late majority'!S20</f>
        <v>1683.2447028031663</v>
      </c>
      <c r="Q20" s="13">
        <f>'Low - Laggards'!S20</f>
        <v>3.2873376230650737</v>
      </c>
      <c r="R20" s="4">
        <f t="shared" si="1"/>
        <v>13816.785674847149</v>
      </c>
      <c r="S20" s="4"/>
    </row>
    <row r="21" spans="2:19" x14ac:dyDescent="0.3">
      <c r="B21" s="10">
        <v>9</v>
      </c>
      <c r="C21" s="4">
        <f>'Low - innovators'!M21</f>
        <v>3766.0980579402394</v>
      </c>
      <c r="D21" s="4">
        <f>'Low - Early adopters'!M21</f>
        <v>18773.118548923201</v>
      </c>
      <c r="E21" s="4">
        <f>'Low - Early majority'!M21</f>
        <v>32024.242454039722</v>
      </c>
      <c r="F21" s="4">
        <f>'Low - Late majority'!M21</f>
        <v>7504.3031047216664</v>
      </c>
      <c r="G21" s="13">
        <f>'Low - Laggards'!M21</f>
        <v>56.702813009766061</v>
      </c>
      <c r="H21" s="4">
        <f t="shared" si="0"/>
        <v>62124.464978634591</v>
      </c>
      <c r="L21" s="10">
        <v>9</v>
      </c>
      <c r="M21" s="4">
        <f>'Low - innovators'!S21</f>
        <v>1152.9069625940076</v>
      </c>
      <c r="N21" s="4">
        <f>'Low - Early adopters'!S21</f>
        <v>4771.1347359699193</v>
      </c>
      <c r="O21" s="4">
        <f>'Low - Early majority'!S21</f>
        <v>7334.6287232167315</v>
      </c>
      <c r="P21" s="4">
        <f>'Low - Late majority'!S21</f>
        <v>1896.4569256707398</v>
      </c>
      <c r="Q21" s="13">
        <f>'Low - Laggards'!S21</f>
        <v>3.4898567640395872</v>
      </c>
      <c r="R21" s="4">
        <f t="shared" si="1"/>
        <v>15158.617204215438</v>
      </c>
      <c r="S21" s="4"/>
    </row>
    <row r="22" spans="2:19" x14ac:dyDescent="0.3">
      <c r="B22" s="10">
        <v>9.5</v>
      </c>
      <c r="C22" s="4">
        <f>'Low - innovators'!M22</f>
        <v>4165.7854089461989</v>
      </c>
      <c r="D22" s="4">
        <f>'Low - Early adopters'!M22</f>
        <v>20258.957538831561</v>
      </c>
      <c r="E22" s="4">
        <f>'Low - Early majority'!M22</f>
        <v>34555.234809150497</v>
      </c>
      <c r="F22" s="4">
        <f>'Low - Late majority'!M22</f>
        <v>8462.7221423021983</v>
      </c>
      <c r="G22" s="13">
        <f>'Low - Laggards'!M22</f>
        <v>57.357529123317342</v>
      </c>
      <c r="H22" s="4">
        <f t="shared" si="0"/>
        <v>67500.057428353772</v>
      </c>
      <c r="L22" s="10">
        <v>9.5</v>
      </c>
      <c r="M22" s="4">
        <f>'Low - innovators'!S22</f>
        <v>1357.2351917671233</v>
      </c>
      <c r="N22" s="4">
        <f>'Low - Early adopters'!S22</f>
        <v>5303.3508961604939</v>
      </c>
      <c r="O22" s="4">
        <f>'Low - Early majority'!S22</f>
        <v>7979.6723905625086</v>
      </c>
      <c r="P22" s="4">
        <f>'Low - Late majority'!S22</f>
        <v>2151.3807856331209</v>
      </c>
      <c r="Q22" s="13">
        <f>'Low - Laggards'!S22</f>
        <v>3.7571231456092669</v>
      </c>
      <c r="R22" s="4">
        <f t="shared" si="1"/>
        <v>16795.396387268858</v>
      </c>
      <c r="S22" s="4"/>
    </row>
    <row r="23" spans="2:19" x14ac:dyDescent="0.3">
      <c r="B23" s="10">
        <v>10</v>
      </c>
      <c r="C23" s="4">
        <f>'Low - innovators'!M23</f>
        <v>4689.8635189240822</v>
      </c>
      <c r="D23" s="4">
        <f>'Low - Early adopters'!M23</f>
        <v>22016.990865696531</v>
      </c>
      <c r="E23" s="4">
        <f>'Low - Early majority'!M23</f>
        <v>37351.62197834043</v>
      </c>
      <c r="F23" s="4">
        <f>'Low - Late majority'!M23</f>
        <v>9556.262660147544</v>
      </c>
      <c r="G23" s="13">
        <f>'Low - Laggards'!M23</f>
        <v>58.246775812760745</v>
      </c>
      <c r="H23" s="4">
        <f t="shared" si="0"/>
        <v>73672.985798921349</v>
      </c>
      <c r="L23" s="10">
        <v>10</v>
      </c>
      <c r="M23" s="4">
        <f>'Low - innovators'!S23</f>
        <v>1619.9478125044373</v>
      </c>
      <c r="N23" s="4">
        <f>'Low - Early adopters'!S23</f>
        <v>5952.1974136629524</v>
      </c>
      <c r="O23" s="4">
        <f>'Low - Early majority'!S23</f>
        <v>8735.229184280035</v>
      </c>
      <c r="P23" s="4">
        <f>'Low - Late majority'!S23</f>
        <v>2456.0825863662194</v>
      </c>
      <c r="Q23" s="13">
        <f>'Low - Laggards'!S23</f>
        <v>4.1060728342683994</v>
      </c>
      <c r="R23" s="4">
        <f t="shared" si="1"/>
        <v>18767.563069647909</v>
      </c>
      <c r="S23" s="4"/>
    </row>
    <row r="24" spans="2:19" x14ac:dyDescent="0.3">
      <c r="B24" s="10">
        <v>10.5</v>
      </c>
      <c r="C24" s="4">
        <f>'Low - innovators'!M24</f>
        <v>5371.8386276437031</v>
      </c>
      <c r="D24" s="4">
        <f>'Low - Early adopters'!M24</f>
        <v>24116.214877862592</v>
      </c>
      <c r="E24" s="4">
        <f>'Low - Early majority'!M24</f>
        <v>40484.107865869402</v>
      </c>
      <c r="F24" s="4">
        <f>'Low - Late majority'!M24</f>
        <v>10817.81241399532</v>
      </c>
      <c r="G24" s="13">
        <f>'Low - Laggards'!M24</f>
        <v>59.440509856391103</v>
      </c>
      <c r="H24" s="4">
        <f t="shared" si="0"/>
        <v>80849.414295227398</v>
      </c>
      <c r="L24" s="10">
        <v>10.5</v>
      </c>
      <c r="M24" s="4">
        <f>'Low - innovators'!S24</f>
        <v>1942.0344523223346</v>
      </c>
      <c r="N24" s="4">
        <f>'Low - Early adopters'!S24</f>
        <v>6720.8875396968042</v>
      </c>
      <c r="O24" s="4">
        <f>'Low - Early majority'!S24</f>
        <v>9605.5491115451678</v>
      </c>
      <c r="P24" s="4">
        <f>'Low - Late majority'!S24</f>
        <v>2816.8552199030628</v>
      </c>
      <c r="Q24" s="13">
        <f>'Low - Laggards'!S24</f>
        <v>4.5578514547724724</v>
      </c>
      <c r="R24" s="4">
        <f t="shared" si="1"/>
        <v>21089.884174922143</v>
      </c>
      <c r="S24" s="4"/>
    </row>
    <row r="25" spans="2:19" x14ac:dyDescent="0.3">
      <c r="B25" s="10">
        <v>11</v>
      </c>
      <c r="C25" s="4">
        <f>'Low - innovators'!M25</f>
        <v>6239.5053544372977</v>
      </c>
      <c r="D25" s="4">
        <f>'Low - Early adopters'!M25</f>
        <v>26616.764813933441</v>
      </c>
      <c r="E25" s="4">
        <f>'Low - Early majority'!M25</f>
        <v>44017.040797534159</v>
      </c>
      <c r="F25" s="4">
        <f>'Low - Late majority'!M25</f>
        <v>12282.441082148969</v>
      </c>
      <c r="G25" s="13">
        <f>'Low - Laggards'!M25</f>
        <v>61.026335818344023</v>
      </c>
      <c r="H25" s="4">
        <f t="shared" si="0"/>
        <v>89216.778383872224</v>
      </c>
      <c r="L25" s="10">
        <v>11</v>
      </c>
      <c r="M25" s="4">
        <f>'Low - innovators'!S25</f>
        <v>2311.4437262798533</v>
      </c>
      <c r="N25" s="4">
        <f>'Low - Early adopters'!S25</f>
        <v>7597.0177749112654</v>
      </c>
      <c r="O25" s="4">
        <f>'Low - Early majority'!S25</f>
        <v>10583.472271247578</v>
      </c>
      <c r="P25" s="4">
        <f>'Low - Late majority'!S25</f>
        <v>3235.9629000807481</v>
      </c>
      <c r="Q25" s="13">
        <f>'Low - Laggards'!S25</f>
        <v>5.1386522879231604</v>
      </c>
      <c r="R25" s="4">
        <f t="shared" si="1"/>
        <v>23733.035324807366</v>
      </c>
      <c r="S25" s="4"/>
    </row>
    <row r="26" spans="2:19" x14ac:dyDescent="0.3">
      <c r="B26" s="10">
        <v>11.5</v>
      </c>
      <c r="C26" s="4">
        <f>'Low - innovators'!M26</f>
        <v>7303.0480098296921</v>
      </c>
      <c r="D26" s="4">
        <f>'Low - Early adopters'!M26</f>
        <v>29555.848746406355</v>
      </c>
      <c r="E26" s="4">
        <f>'Low - Early majority'!M26</f>
        <v>47997.956949151609</v>
      </c>
      <c r="F26" s="4">
        <f>'Low - Late majority'!M26</f>
        <v>13983.098846961097</v>
      </c>
      <c r="G26" s="13">
        <f>'Low - Laggards'!M26</f>
        <v>63.113671315349976</v>
      </c>
      <c r="H26" s="4">
        <f t="shared" si="0"/>
        <v>98903.066223664107</v>
      </c>
      <c r="L26" s="10">
        <v>11.5</v>
      </c>
      <c r="M26" s="4">
        <f>'Low - innovators'!S26</f>
        <v>2700.5830819304711</v>
      </c>
      <c r="N26" s="4">
        <f>'Low - Early adopters'!S26</f>
        <v>8547.9931097134267</v>
      </c>
      <c r="O26" s="4">
        <f>'Low - Early majority'!S26</f>
        <v>11646.933551429109</v>
      </c>
      <c r="P26" s="4">
        <f>'Low - Late majority'!S26</f>
        <v>3708.9351982862336</v>
      </c>
      <c r="Q26" s="13">
        <f>'Low - Laggards'!S26</f>
        <v>5.88022571025272</v>
      </c>
      <c r="R26" s="4">
        <f t="shared" si="1"/>
        <v>26610.325167069492</v>
      </c>
      <c r="S26" s="4"/>
    </row>
    <row r="27" spans="2:19" x14ac:dyDescent="0.3">
      <c r="B27" s="10">
        <v>12</v>
      </c>
      <c r="C27" s="4">
        <f>'Low - innovators'!M27</f>
        <v>8543.0214897942242</v>
      </c>
      <c r="D27" s="4">
        <f>'Low - Early adopters'!M27</f>
        <v>32931.568325498672</v>
      </c>
      <c r="E27" s="4">
        <f>'Low - Early majority'!M27</f>
        <v>52445.196958207976</v>
      </c>
      <c r="F27" s="4">
        <f>'Low - Late majority'!M27</f>
        <v>15944.146689377192</v>
      </c>
      <c r="G27" s="13">
        <f>'Low - Laggards'!M27</f>
        <v>65.838213459835202</v>
      </c>
      <c r="H27" s="4">
        <f t="shared" si="0"/>
        <v>109929.7716763379</v>
      </c>
      <c r="L27" s="10">
        <v>12</v>
      </c>
      <c r="M27" s="4">
        <f>'Low - innovators'!S27</f>
        <v>3072.5477592945977</v>
      </c>
      <c r="N27" s="4">
        <f>'Low - Early adopters'!S27</f>
        <v>9522.1622393702346</v>
      </c>
      <c r="O27" s="4">
        <f>'Low - Early majority'!S27</f>
        <v>12757.908454352053</v>
      </c>
      <c r="P27" s="4">
        <f>'Low - Late majority'!S27</f>
        <v>4222.3944422428922</v>
      </c>
      <c r="Q27" s="13">
        <f>'Low - Laggards'!S27</f>
        <v>6.8196182581307578</v>
      </c>
      <c r="R27" s="4">
        <f t="shared" si="1"/>
        <v>29581.832513517904</v>
      </c>
      <c r="S27" s="4"/>
    </row>
    <row r="28" spans="2:19" x14ac:dyDescent="0.3">
      <c r="B28" s="10">
        <v>12.5</v>
      </c>
      <c r="C28" s="4">
        <f>'Low - innovators'!M28</f>
        <v>9906.9649511299776</v>
      </c>
      <c r="D28" s="4">
        <f>'Low - Early adopters'!M28</f>
        <v>36690.706107906641</v>
      </c>
      <c r="E28" s="4">
        <f>'Low - Early majority'!M28</f>
        <v>57336.325868828826</v>
      </c>
      <c r="F28" s="4">
        <f>'Low - Late majority'!M28</f>
        <v>18173.522795447934</v>
      </c>
      <c r="G28" s="13">
        <f>'Low - Laggards'!M28</f>
        <v>69.365921044974201</v>
      </c>
      <c r="H28" s="4">
        <f t="shared" si="0"/>
        <v>122176.88564435835</v>
      </c>
      <c r="L28" s="10">
        <v>12.5</v>
      </c>
      <c r="M28" s="4">
        <f>'Low - innovators'!S28</f>
        <v>3394.7271803125918</v>
      </c>
      <c r="N28" s="4">
        <f>'Low - Early adopters'!S28</f>
        <v>10458.229239746017</v>
      </c>
      <c r="O28" s="4">
        <f>'Low - Early majority'!S28</f>
        <v>13865.784359076619</v>
      </c>
      <c r="P28" s="4">
        <f>'Low - Late majority'!S28</f>
        <v>4753.9649196917562</v>
      </c>
      <c r="Q28" s="13">
        <f>'Low - Laggards'!S28</f>
        <v>7.9976036542715239</v>
      </c>
      <c r="R28" s="4">
        <f t="shared" si="1"/>
        <v>32480.703302481255</v>
      </c>
      <c r="S28" s="4"/>
    </row>
    <row r="29" spans="2:19" x14ac:dyDescent="0.3">
      <c r="B29" s="10">
        <v>13</v>
      </c>
      <c r="C29" s="4">
        <f>'Low - innovators'!M29</f>
        <v>11320.299141216574</v>
      </c>
      <c r="D29" s="4">
        <f>'Low - Early adopters'!M29</f>
        <v>40728.061778768999</v>
      </c>
      <c r="E29" s="4">
        <f>'Low - Early majority'!M29</f>
        <v>62601.661347581117</v>
      </c>
      <c r="F29" s="4">
        <f>'Low - Late majority'!M29</f>
        <v>20655.797365708699</v>
      </c>
      <c r="G29" s="13">
        <f>'Low - Laggards'!M29</f>
        <v>73.895228646997012</v>
      </c>
      <c r="H29" s="4">
        <f t="shared" si="0"/>
        <v>135379.71486192237</v>
      </c>
      <c r="L29" s="10">
        <v>13</v>
      </c>
      <c r="M29" s="4">
        <f>'Low - innovators'!S29</f>
        <v>3650.0709418482693</v>
      </c>
      <c r="N29" s="4">
        <f>'Low - Early adopters'!S29</f>
        <v>11300.321285516586</v>
      </c>
      <c r="O29" s="4">
        <f>'Low - Early majority'!S29</f>
        <v>14915.623925890108</v>
      </c>
      <c r="P29" s="4">
        <f>'Low - Late majority'!S29</f>
        <v>5275.470551752941</v>
      </c>
      <c r="Q29" s="13">
        <f>'Low - Laggards'!S29</f>
        <v>9.4554507211602257</v>
      </c>
      <c r="R29" s="4">
        <f t="shared" si="1"/>
        <v>35150.942155729063</v>
      </c>
      <c r="S29" s="4"/>
    </row>
    <row r="30" spans="2:19" x14ac:dyDescent="0.3">
      <c r="B30" s="10">
        <v>13.5</v>
      </c>
      <c r="C30" s="4">
        <f>'Low - innovators'!M30</f>
        <v>12706.310254821528</v>
      </c>
      <c r="D30" s="4">
        <f>'Low - Early adopters'!M30</f>
        <v>44900.972253001011</v>
      </c>
      <c r="E30" s="4">
        <f>'Low - Early majority'!M30</f>
        <v>68127.036071334049</v>
      </c>
      <c r="F30" s="4">
        <f>'Low - Late majority'!M30</f>
        <v>23349.29324674805</v>
      </c>
      <c r="G30" s="13">
        <f>'Low - Laggards'!M30</f>
        <v>79.655917935807395</v>
      </c>
      <c r="H30" s="4">
        <f t="shared" si="0"/>
        <v>149163.26774384044</v>
      </c>
      <c r="L30" s="10">
        <v>13.5</v>
      </c>
      <c r="M30" s="4">
        <f>'Low - innovators'!S30</f>
        <v>3838.3790417424866</v>
      </c>
      <c r="N30" s="4">
        <f>'Low - Early adopters'!S30</f>
        <v>12011.32633103375</v>
      </c>
      <c r="O30" s="4">
        <f>'Low - Early majority'!S30</f>
        <v>15859.118263726776</v>
      </c>
      <c r="P30" s="4">
        <f>'Low - Late majority'!S30</f>
        <v>5758.9797276989566</v>
      </c>
      <c r="Q30" s="13">
        <f>'Low - Laggards'!S30</f>
        <v>11.230429220652605</v>
      </c>
      <c r="R30" s="4">
        <f t="shared" si="1"/>
        <v>37479.033793422619</v>
      </c>
      <c r="S30" s="4"/>
    </row>
    <row r="31" spans="2:19" x14ac:dyDescent="0.3">
      <c r="B31" s="10">
        <v>14</v>
      </c>
      <c r="C31" s="4">
        <f>'Low - innovators'!M31</f>
        <v>14003.427245599709</v>
      </c>
      <c r="D31" s="4">
        <f>'Low - Early adopters'!M31</f>
        <v>49054.628439759581</v>
      </c>
      <c r="E31" s="4">
        <f>'Low - Early majority'!M31</f>
        <v>73767.098924360718</v>
      </c>
      <c r="F31" s="4">
        <f>'Low - Late majority'!M31</f>
        <v>26189.6113186035</v>
      </c>
      <c r="G31" s="13">
        <f>'Low - Laggards'!M31</f>
        <v>86.903551259669626</v>
      </c>
      <c r="H31" s="4">
        <f t="shared" si="0"/>
        <v>163101.66947958316</v>
      </c>
      <c r="L31" s="10">
        <v>14</v>
      </c>
      <c r="M31" s="4">
        <f>'Low - innovators'!S31</f>
        <v>3969.9369722702118</v>
      </c>
      <c r="N31" s="4">
        <f>'Low - Early adopters'!S31</f>
        <v>12578.143785770542</v>
      </c>
      <c r="O31" s="4">
        <f>'Low - Early majority'!S31</f>
        <v>16664.135406382917</v>
      </c>
      <c r="P31" s="4">
        <f>'Low - Late majority'!S31</f>
        <v>6183.2998819450358</v>
      </c>
      <c r="Q31" s="13">
        <f>'Low - Laggards'!S31</f>
        <v>13.351861354713822</v>
      </c>
      <c r="R31" s="4">
        <f t="shared" si="1"/>
        <v>39408.867907723419</v>
      </c>
      <c r="S31" s="4"/>
    </row>
    <row r="32" spans="2:19" x14ac:dyDescent="0.3">
      <c r="B32" s="10">
        <v>14.5</v>
      </c>
      <c r="C32" s="4">
        <f>'Low - innovators'!M32</f>
        <v>15172.67876874998</v>
      </c>
      <c r="D32" s="4">
        <f>'Low - Early adopters'!M32</f>
        <v>53048.212248572192</v>
      </c>
      <c r="E32" s="4">
        <f>'Low - Early majority'!M32</f>
        <v>79366.169492089524</v>
      </c>
      <c r="F32" s="4">
        <f>'Low - Late majority'!M32</f>
        <v>29099.209785723098</v>
      </c>
      <c r="G32" s="13">
        <f>'Low - Laggards'!M32</f>
        <v>95.910235051399965</v>
      </c>
      <c r="H32" s="4">
        <f t="shared" si="0"/>
        <v>176782.18053018616</v>
      </c>
      <c r="L32" s="10">
        <v>14.5</v>
      </c>
      <c r="M32" s="4">
        <f>'Low - innovators'!S32</f>
        <v>4058.3170746627125</v>
      </c>
      <c r="N32" s="4">
        <f>'Low - Early adopters'!S32</f>
        <v>13008.455404429966</v>
      </c>
      <c r="O32" s="4">
        <f>'Low - Early majority'!S32</f>
        <v>17319.402846339104</v>
      </c>
      <c r="P32" s="4">
        <f>'Low - Late majority'!S32</f>
        <v>6538.0808259316482</v>
      </c>
      <c r="Q32" s="13">
        <f>'Low - Laggards'!S32</f>
        <v>15.840905317035231</v>
      </c>
      <c r="R32" s="4">
        <f t="shared" si="1"/>
        <v>40940.097056680461</v>
      </c>
      <c r="S32" s="4"/>
    </row>
    <row r="33" spans="2:19" x14ac:dyDescent="0.3">
      <c r="B33" s="10">
        <v>15</v>
      </c>
      <c r="C33" s="4">
        <f>'Low - innovators'!M33</f>
        <v>16196.460089662698</v>
      </c>
      <c r="D33" s="4">
        <f>'Low - Early adopters'!M33</f>
        <v>56773.23050950202</v>
      </c>
      <c r="E33" s="4">
        <f>'Low - Early majority'!M33</f>
        <v>84780.646914615194</v>
      </c>
      <c r="F33" s="4">
        <f>'Low - Late majority'!M33</f>
        <v>31999.889388439358</v>
      </c>
      <c r="G33" s="13">
        <f>'Low - Laggards'!M33</f>
        <v>106.95562861586521</v>
      </c>
      <c r="H33" s="4">
        <f t="shared" si="0"/>
        <v>189857.18253083515</v>
      </c>
      <c r="L33" s="10">
        <v>15</v>
      </c>
      <c r="M33" s="4">
        <f>'Low - innovators'!S33</f>
        <v>4116.1070894644263</v>
      </c>
      <c r="N33" s="4">
        <f>'Low - Early adopters'!S33</f>
        <v>13323.278029542591</v>
      </c>
      <c r="O33" s="4">
        <f>'Low - Early majority'!S33</f>
        <v>17833.470462487359</v>
      </c>
      <c r="P33" s="4">
        <f>'Low - Late majority'!S33</f>
        <v>6824.2196877865654</v>
      </c>
      <c r="Q33" s="13">
        <f>'Low - Laggards'!S33</f>
        <v>18.716989225093908</v>
      </c>
      <c r="R33" s="4">
        <f t="shared" si="1"/>
        <v>42115.792258506037</v>
      </c>
      <c r="S33" s="4"/>
    </row>
    <row r="34" spans="2:19" x14ac:dyDescent="0.3">
      <c r="B34" s="10">
        <v>15.5</v>
      </c>
      <c r="C34" s="4">
        <f>'Low - innovators'!M34</f>
        <v>17073.275161194586</v>
      </c>
      <c r="D34" s="4">
        <f>'Low - Early adopters'!M34</f>
        <v>60161.19319988176</v>
      </c>
      <c r="E34" s="4">
        <f>'Low - Early majority'!M34</f>
        <v>89897.020339910261</v>
      </c>
      <c r="F34" s="4">
        <f>'Low - Late majority'!M34</f>
        <v>34824.122902671006</v>
      </c>
      <c r="G34" s="13">
        <f>'Low - Laggards'!M34</f>
        <v>120.32483641016586</v>
      </c>
      <c r="H34" s="4">
        <f t="shared" si="0"/>
        <v>202075.93644006777</v>
      </c>
      <c r="L34" s="10">
        <v>15.5</v>
      </c>
      <c r="M34" s="4">
        <f>'Low - innovators'!S34</f>
        <v>4153.4778813613539</v>
      </c>
      <c r="N34" s="4">
        <f>'Low - Early adopters'!S34</f>
        <v>13549.540284299101</v>
      </c>
      <c r="O34" s="4">
        <f>'Low - Early majority'!S34</f>
        <v>18229.406840896801</v>
      </c>
      <c r="P34" s="4">
        <f>'Low - Late majority'!S34</f>
        <v>7051.2257784458716</v>
      </c>
      <c r="Q34" s="13">
        <f>'Low - Laggards'!S34</f>
        <v>22.010467319201883</v>
      </c>
      <c r="R34" s="4">
        <f t="shared" si="1"/>
        <v>43005.66125232233</v>
      </c>
      <c r="S34" s="4"/>
    </row>
    <row r="35" spans="2:19" x14ac:dyDescent="0.3">
      <c r="B35" s="10">
        <v>16</v>
      </c>
      <c r="C35" s="4">
        <f>'Low - innovators'!M35</f>
        <v>17812.098010317022</v>
      </c>
      <c r="D35" s="4">
        <f>'Low - Early adopters'!M35</f>
        <v>63182.524674201559</v>
      </c>
      <c r="E35" s="4">
        <f>'Low - Early majority'!M35</f>
        <v>94641.874129820513</v>
      </c>
      <c r="F35" s="4">
        <f>'Low - Late majority'!M35</f>
        <v>37522.333318283003</v>
      </c>
      <c r="G35" s="13">
        <f>'Low - Laggards'!M35</f>
        <v>136.31906190885945</v>
      </c>
      <c r="H35" s="4">
        <f t="shared" si="0"/>
        <v>213295.14919453094</v>
      </c>
      <c r="L35" s="10">
        <v>16</v>
      </c>
      <c r="M35" s="4">
        <f>'Low - innovators'!S35</f>
        <v>4178.1549684084057</v>
      </c>
      <c r="N35" s="4">
        <f>'Low - Early adopters'!S35</f>
        <v>13714.346320180481</v>
      </c>
      <c r="O35" s="4">
        <f>'Low - Early majority'!S35</f>
        <v>18537.331131970011</v>
      </c>
      <c r="P35" s="4">
        <f>'Low - Late majority'!S35</f>
        <v>7233.0681810734295</v>
      </c>
      <c r="Q35" s="13">
        <f>'Low - Laggards'!S35</f>
        <v>25.775539955246572</v>
      </c>
      <c r="R35" s="4">
        <f t="shared" si="1"/>
        <v>43688.676141587581</v>
      </c>
      <c r="S35" s="4"/>
    </row>
    <row r="36" spans="2:19" x14ac:dyDescent="0.3">
      <c r="B36" s="10">
        <v>16.5</v>
      </c>
      <c r="C36" s="4">
        <f>'Low - innovators'!M36</f>
        <v>18427.833376662027</v>
      </c>
      <c r="D36" s="4">
        <f>'Low - Early adopters'!M36</f>
        <v>65839.929176396763</v>
      </c>
      <c r="E36" s="4">
        <f>'Low - Early majority'!M36</f>
        <v>98982.924142317454</v>
      </c>
      <c r="F36" s="4">
        <f>'Low - Late majority'!M36</f>
        <v>40065.109834571056</v>
      </c>
      <c r="G36" s="13">
        <f>'Low - Laggards'!M36</f>
        <v>155.27864876866306</v>
      </c>
      <c r="H36" s="4">
        <f t="shared" si="0"/>
        <v>223471.07517871595</v>
      </c>
      <c r="L36" s="10">
        <v>16.5</v>
      </c>
      <c r="M36" s="4">
        <f>'Low - innovators'!S36</f>
        <v>4195.6700814770647</v>
      </c>
      <c r="N36" s="4">
        <f>'Low - Early adopters'!S36</f>
        <v>13840.741777693323</v>
      </c>
      <c r="O36" s="4">
        <f>'Low - Early majority'!S36</f>
        <v>18786.578939888372</v>
      </c>
      <c r="P36" s="4">
        <f>'Low - Late majority'!S36</f>
        <v>7383.8700462191418</v>
      </c>
      <c r="Q36" s="13">
        <f>'Low - Laggards'!S36</f>
        <v>30.093797706806541</v>
      </c>
      <c r="R36" s="4">
        <f t="shared" si="1"/>
        <v>44236.954642984711</v>
      </c>
      <c r="S36" s="4"/>
    </row>
    <row r="37" spans="2:19" x14ac:dyDescent="0.3">
      <c r="B37" s="10">
        <v>17</v>
      </c>
      <c r="C37" s="4">
        <f>'Low - innovators'!M37</f>
        <v>18937.93678280669</v>
      </c>
      <c r="D37" s="4">
        <f>'Low - Early adopters'!M37</f>
        <v>68158.683348220657</v>
      </c>
      <c r="E37" s="4">
        <f>'Low - Early majority'!M37</f>
        <v>102922.06446085821</v>
      </c>
      <c r="F37" s="4">
        <f>'Low - Late majority'!M37</f>
        <v>42440.841151468812</v>
      </c>
      <c r="G37" s="13">
        <f>'Low - Laggards'!M37</f>
        <v>177.60851403703646</v>
      </c>
      <c r="H37" s="4">
        <f t="shared" si="0"/>
        <v>232637.13425739139</v>
      </c>
      <c r="L37" s="10">
        <v>17</v>
      </c>
      <c r="M37" s="4">
        <f>'Low - innovators'!S37</f>
        <v>4209.5192769266332</v>
      </c>
      <c r="N37" s="4">
        <f>'Low - Early adopters'!S37</f>
        <v>13944.896450993199</v>
      </c>
      <c r="O37" s="4">
        <f>'Low - Early majority'!S37</f>
        <v>18999.414257934328</v>
      </c>
      <c r="P37" s="4">
        <f>'Low - Late majority'!S37</f>
        <v>7514.5793667869966</v>
      </c>
      <c r="Q37" s="13">
        <f>'Low - Laggards'!S37</f>
        <v>35.062123867387697</v>
      </c>
      <c r="R37" s="4">
        <f t="shared" si="1"/>
        <v>44703.471476508537</v>
      </c>
      <c r="S37" s="4"/>
    </row>
    <row r="38" spans="2:19" x14ac:dyDescent="0.3">
      <c r="B38" s="10">
        <v>17.5</v>
      </c>
      <c r="C38" s="4">
        <f>'Low - innovators'!M38</f>
        <v>19359.868703171986</v>
      </c>
      <c r="D38" s="4">
        <f>'Low - Early adopters'!M38</f>
        <v>70175.810213275239</v>
      </c>
      <c r="E38" s="4">
        <f>'Low - Early majority'!M38</f>
        <v>106483.1690496638</v>
      </c>
      <c r="F38" s="4">
        <f>'Low - Late majority'!M38</f>
        <v>44650.315374322206</v>
      </c>
      <c r="G38" s="13">
        <f>'Low - Laggards'!M38</f>
        <v>203.79021220257232</v>
      </c>
      <c r="H38" s="4">
        <f t="shared" si="0"/>
        <v>240872.95355263582</v>
      </c>
      <c r="L38" s="10">
        <v>17.5</v>
      </c>
      <c r="M38" s="4">
        <f>'Low - innovators'!S38</f>
        <v>4221.4475050556639</v>
      </c>
      <c r="N38" s="4">
        <f>'Low - Early adopters'!S38</f>
        <v>14035.604968708914</v>
      </c>
      <c r="O38" s="4">
        <f>'Low - Early majority'!S38</f>
        <v>19188.630920778141</v>
      </c>
      <c r="P38" s="4">
        <f>'Low - Late majority'!S38</f>
        <v>7631.6931431784014</v>
      </c>
      <c r="Q38" s="13">
        <f>'Low - Laggards'!S38</f>
        <v>40.77096364513789</v>
      </c>
      <c r="R38" s="4">
        <f t="shared" si="1"/>
        <v>45118.147501366264</v>
      </c>
      <c r="S38" s="4"/>
    </row>
    <row r="39" spans="2:19" x14ac:dyDescent="0.3">
      <c r="B39" s="10">
        <v>18</v>
      </c>
      <c r="C39" s="4">
        <f>'Low - innovators'!M39</f>
        <v>19709.342467593255</v>
      </c>
      <c r="D39" s="4">
        <f>'Low - Early adopters'!M39</f>
        <v>71930.648394660981</v>
      </c>
      <c r="E39" s="4">
        <f>'Low - Early majority'!M39</f>
        <v>109699.32461299238</v>
      </c>
      <c r="F39" s="4">
        <f>'Low - Late majority'!M39</f>
        <v>46700.71909571033</v>
      </c>
      <c r="G39" s="13">
        <f>'Low - Laggards'!M39</f>
        <v>234.3716652375816</v>
      </c>
      <c r="H39" s="4">
        <f t="shared" si="0"/>
        <v>248274.40623619454</v>
      </c>
      <c r="L39" s="10">
        <v>18</v>
      </c>
      <c r="M39" s="4">
        <f>'Low - innovators'!S39</f>
        <v>4232.0846477423001</v>
      </c>
      <c r="N39" s="4">
        <f>'Low - Early adopters'!S39</f>
        <v>14116.519270034507</v>
      </c>
      <c r="O39" s="4">
        <f>'Low - Early majority'!S39</f>
        <v>19359.878766613525</v>
      </c>
      <c r="P39" s="4">
        <f>'Low - Late majority'!S39</f>
        <v>7738.3016170862202</v>
      </c>
      <c r="Q39" s="13">
        <f>'Low - Laggards'!S39</f>
        <v>47.289687640974876</v>
      </c>
      <c r="R39" s="4">
        <f t="shared" si="1"/>
        <v>45494.073989117518</v>
      </c>
      <c r="S39" s="4"/>
    </row>
    <row r="40" spans="2:19" x14ac:dyDescent="0.3">
      <c r="B40" s="10">
        <v>18.5</v>
      </c>
      <c r="C40" s="4">
        <f>'Low - innovators'!M40</f>
        <v>19999.558621816905</v>
      </c>
      <c r="D40" s="4">
        <f>'Low - Early adopters'!M40</f>
        <v>73459.304195629811</v>
      </c>
      <c r="E40" s="4">
        <f>'Low - Early majority'!M40</f>
        <v>112604.30468765704</v>
      </c>
      <c r="F40" s="4">
        <f>'Low - Late majority'!M40</f>
        <v>48601.430825832758</v>
      </c>
      <c r="G40" s="13">
        <f>'Low - Laggards'!M40</f>
        <v>269.94276961667742</v>
      </c>
      <c r="H40" s="4">
        <f t="shared" si="0"/>
        <v>254934.54110055318</v>
      </c>
      <c r="L40" s="10">
        <v>18.5</v>
      </c>
      <c r="M40" s="4">
        <f>'Low - innovators'!S40</f>
        <v>4241.6310805519743</v>
      </c>
      <c r="N40" s="4">
        <f>'Low - Early adopters'!S40</f>
        <v>14189.164200984354</v>
      </c>
      <c r="O40" s="4">
        <f>'Low - Early majority'!S40</f>
        <v>19515.723651006498</v>
      </c>
      <c r="P40" s="4">
        <f>'Low - Late majority'!S40</f>
        <v>7835.9714606309508</v>
      </c>
      <c r="Q40" s="13">
        <f>'Low - Laggards'!S40</f>
        <v>54.66559299149727</v>
      </c>
      <c r="R40" s="4">
        <f t="shared" si="1"/>
        <v>45837.155986165271</v>
      </c>
      <c r="S40" s="4"/>
    </row>
    <row r="41" spans="2:19" x14ac:dyDescent="0.3">
      <c r="B41" s="10">
        <v>19</v>
      </c>
      <c r="C41" s="4">
        <f>'Low - innovators'!M41</f>
        <v>20241.277978005499</v>
      </c>
      <c r="D41" s="4">
        <f>'Low - Early adopters'!M41</f>
        <v>74793.09016237894</v>
      </c>
      <c r="E41" s="4">
        <f>'Low - Early majority'!M41</f>
        <v>115229.38263551498</v>
      </c>
      <c r="F41" s="4">
        <f>'Low - Late majority'!M41</f>
        <v>50362.223433234612</v>
      </c>
      <c r="G41" s="13">
        <f>'Low - Laggards'!M41</f>
        <v>311.11122412734079</v>
      </c>
      <c r="H41" s="4">
        <f t="shared" si="0"/>
        <v>260937.08543326138</v>
      </c>
      <c r="L41" s="10">
        <v>19</v>
      </c>
      <c r="M41" s="4">
        <f>'Low - innovators'!S41</f>
        <v>4250.1959397967048</v>
      </c>
      <c r="N41" s="4">
        <f>'Low - Early adopters'!S41</f>
        <v>14254.521994960351</v>
      </c>
      <c r="O41" s="4">
        <f>'Low - Early majority'!S41</f>
        <v>19657.899976498342</v>
      </c>
      <c r="P41" s="4">
        <f>'Low - Late majority'!S41</f>
        <v>7925.8014204974488</v>
      </c>
      <c r="Q41" s="13">
        <f>'Low - Laggards'!S41</f>
        <v>62.925357112984273</v>
      </c>
      <c r="R41" s="4">
        <f t="shared" si="1"/>
        <v>46151.344688865822</v>
      </c>
      <c r="S41" s="4"/>
    </row>
    <row r="42" spans="2:19" x14ac:dyDescent="0.3">
      <c r="B42" s="10">
        <v>19.5</v>
      </c>
      <c r="C42" s="4">
        <f>'Low - innovators'!M42</f>
        <v>20443.218322201104</v>
      </c>
      <c r="D42" s="4">
        <f>'Low - Early adopters'!M42</f>
        <v>75958.821378922978</v>
      </c>
      <c r="E42" s="4">
        <f>'Low - Early majority'!M42</f>
        <v>117602.87521668606</v>
      </c>
      <c r="F42" s="4">
        <f>'Low - Late majority'!M42</f>
        <v>51992.746924577732</v>
      </c>
      <c r="G42" s="13">
        <f>'Low - Laggards'!M42</f>
        <v>358.48102003395803</v>
      </c>
      <c r="H42" s="4">
        <f t="shared" si="0"/>
        <v>266356.14286242181</v>
      </c>
      <c r="L42" s="10">
        <v>19.5</v>
      </c>
      <c r="M42" s="4">
        <f>'Low - innovators'!S42</f>
        <v>4257.8700555893038</v>
      </c>
      <c r="N42" s="4">
        <f>'Low - Early adopters'!S42</f>
        <v>14313.398439187185</v>
      </c>
      <c r="O42" s="4">
        <f>'Low - Early majority'!S42</f>
        <v>19787.844679723647</v>
      </c>
      <c r="P42" s="4">
        <f>'Low - Late majority'!S42</f>
        <v>8008.6866460548881</v>
      </c>
      <c r="Q42" s="13">
        <f>'Low - Laggards'!S42</f>
        <v>72.073090225629215</v>
      </c>
      <c r="R42" s="4">
        <f t="shared" si="1"/>
        <v>46439.872910780658</v>
      </c>
      <c r="S42" s="4"/>
    </row>
    <row r="43" spans="2:19" x14ac:dyDescent="0.3">
      <c r="B43" s="10">
        <v>20</v>
      </c>
      <c r="C43" s="4">
        <f>'Low - innovators'!M43</f>
        <v>20612.444713350189</v>
      </c>
      <c r="D43" s="4">
        <f>'Low - Early adopters'!M43</f>
        <v>76979.426076798642</v>
      </c>
      <c r="E43" s="4">
        <f>'Low - Early majority'!M43</f>
        <v>119750.2886139068</v>
      </c>
      <c r="F43" s="4">
        <f>'Low - Late majority'!M43</f>
        <v>53502.340205060405</v>
      </c>
      <c r="G43" s="13">
        <f>'Low - Laggards'!M43</f>
        <v>412.63005925788934</v>
      </c>
      <c r="H43" s="4">
        <f t="shared" si="0"/>
        <v>271257.12966837391</v>
      </c>
      <c r="L43" s="10">
        <v>20</v>
      </c>
      <c r="M43" s="4">
        <f>'Low - innovators'!S43</f>
        <v>4264.7346733524018</v>
      </c>
      <c r="N43" s="4">
        <f>'Low - Early adopters'!S43</f>
        <v>14366.482067503122</v>
      </c>
      <c r="O43" s="4">
        <f>'Low - Early majority'!S43</f>
        <v>19906.787341514286</v>
      </c>
      <c r="P43" s="4">
        <f>'Low - Late majority'!S43</f>
        <v>8085.3755184149331</v>
      </c>
      <c r="Q43" s="13">
        <f>'Low - Laggards'!S43</f>
        <v>82.088136781260943</v>
      </c>
      <c r="R43" s="4">
        <f t="shared" si="1"/>
        <v>46705.467737566003</v>
      </c>
      <c r="S43" s="4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52144-03FB-4645-936E-144ABAE83B6B}">
  <dimension ref="B2:S44"/>
  <sheetViews>
    <sheetView zoomScale="72" zoomScaleNormal="80" workbookViewId="0">
      <selection activeCell="F9" sqref="F9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2.5000000000000001E-2</v>
      </c>
      <c r="I3">
        <v>0</v>
      </c>
      <c r="J3" s="14">
        <f>'Performance evolution'!L3</f>
        <v>1.5</v>
      </c>
      <c r="K3" s="25">
        <f>'Performance evolution'!K3</f>
        <v>1.2</v>
      </c>
      <c r="L3" s="15">
        <f>F2*F3*F4-M3</f>
        <v>748.5</v>
      </c>
      <c r="M3" s="29">
        <f>F2*F3*F4*0.002</f>
        <v>1.5</v>
      </c>
      <c r="N3" s="31">
        <f>IF($F$6=1,J3^$F$7*LOG(L3)^$F$8,EXP(J3*$F$7+LOG(L3)*$F$8))</f>
        <v>68.552662004113685</v>
      </c>
      <c r="O3" s="31">
        <f>IF($F$6=1,K3^$F$7*LOG(M3)^$F$8,EXP(K3*$F$7+LOG(M3)*$F$8))</f>
        <v>0.15589842729500192</v>
      </c>
      <c r="P3" s="30">
        <f>N3/SUM($N3:$O3)</f>
        <v>0.99773101886699211</v>
      </c>
      <c r="Q3" s="30">
        <f>O3/SUM($N3:$O3)</f>
        <v>2.268981133007936E-3</v>
      </c>
      <c r="R3" s="4">
        <f>$F$2*$F$3*$F$4*($F$5/2)*P3</f>
        <v>187.07456603756103</v>
      </c>
      <c r="S3" s="4">
        <f>$F$2*$F$3*$F$4*($F$5/2)*Q3</f>
        <v>0.42543396243898801</v>
      </c>
    </row>
    <row r="4" spans="2:19" x14ac:dyDescent="0.3">
      <c r="B4" t="s">
        <v>29</v>
      </c>
      <c r="F4" s="17">
        <f>'Total market'!C5</f>
        <v>0.03</v>
      </c>
      <c r="I4">
        <v>0.5</v>
      </c>
      <c r="J4" s="14">
        <f>'Performance evolution'!L4</f>
        <v>1.5</v>
      </c>
      <c r="K4" s="25">
        <f>'Performance evolution'!K4</f>
        <v>1.2291086568948935</v>
      </c>
      <c r="L4" s="15">
        <f>L3-($F$2*$F$3*$F$4*($F$5/2))*L3/SUM($L3:$M3)+R3</f>
        <v>748.449566037561</v>
      </c>
      <c r="M4" s="15">
        <f>M3-($F$2*$F$3*$F$4*($F$5/2))*M3/SUM($L3:$M3)+S3</f>
        <v>1.550433962438988</v>
      </c>
      <c r="N4" s="31">
        <f t="shared" ref="N4:N43" si="0">IF($F$6=1,J4^$F$7*LOG(L4)^$F$8,EXP(J4*$F$7+LOG(L4)*$F$8))</f>
        <v>68.55147545374156</v>
      </c>
      <c r="O4" s="31">
        <f t="shared" ref="O4:O43" si="1">IF($F$6=1,K4^$F$7*LOG(M4)^$F$8,EXP(K4*$F$7+LOG(M4)*$F$8))</f>
        <v>0.20567524076754215</v>
      </c>
      <c r="P4" s="30">
        <f t="shared" ref="P4:P43" si="2">N4/SUM($N4:$O4)</f>
        <v>0.9970086712626971</v>
      </c>
      <c r="Q4" s="30">
        <f t="shared" ref="Q4:Q43" si="3">O4/SUM($N4:$O4)</f>
        <v>2.9913287373027693E-3</v>
      </c>
      <c r="R4" s="4">
        <f t="shared" ref="R4:R43" si="4">$F$2*$F$3*$F$4*($F$5/2)*P4</f>
        <v>186.93912586175571</v>
      </c>
      <c r="S4" s="4">
        <f t="shared" ref="S4:S43" si="5">$F$2*$F$3*$F$4*($F$5/2)*Q4</f>
        <v>0.56087413824426924</v>
      </c>
    </row>
    <row r="5" spans="2:19" x14ac:dyDescent="0.3">
      <c r="B5" t="s">
        <v>40</v>
      </c>
      <c r="F5" s="17">
        <v>0.5</v>
      </c>
      <c r="I5">
        <v>1</v>
      </c>
      <c r="J5" s="14">
        <f>'Performance evolution'!L5</f>
        <v>1.5</v>
      </c>
      <c r="K5" s="25">
        <f>'Performance evolution'!K5</f>
        <v>1.264378998950225</v>
      </c>
      <c r="L5" s="15">
        <f t="shared" ref="L5:L13" si="6">L4-($F$2*$F$3*$F$4*($F$5/2))*L4/SUM($L4:$M4)+R4</f>
        <v>748.27630038992652</v>
      </c>
      <c r="M5" s="15">
        <f t="shared" ref="M5:M13" si="7">M4-($F$2*$F$3*$F$4*($F$5/2))*M4/SUM($L4:$M4)+S4</f>
        <v>1.7236996100735102</v>
      </c>
      <c r="N5" s="31">
        <f t="shared" si="0"/>
        <v>68.547398520535495</v>
      </c>
      <c r="O5" s="31">
        <f t="shared" si="1"/>
        <v>0.35209240004830294</v>
      </c>
      <c r="P5" s="30">
        <f t="shared" si="2"/>
        <v>0.99488976775671478</v>
      </c>
      <c r="Q5" s="30">
        <f t="shared" si="3"/>
        <v>5.110232243285196E-3</v>
      </c>
      <c r="R5" s="4">
        <f t="shared" si="4"/>
        <v>186.54183145438401</v>
      </c>
      <c r="S5" s="4">
        <f t="shared" si="5"/>
        <v>0.9581685456159742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evolution'!L6</f>
        <v>1.5</v>
      </c>
      <c r="K6" s="25">
        <f>'Performance evolution'!K6</f>
        <v>1.3078336144367058</v>
      </c>
      <c r="L6" s="15">
        <f t="shared" si="6"/>
        <v>747.74905674682896</v>
      </c>
      <c r="M6" s="15">
        <f t="shared" si="7"/>
        <v>2.2509432531711071</v>
      </c>
      <c r="N6" s="31">
        <f t="shared" si="0"/>
        <v>68.534987305517475</v>
      </c>
      <c r="O6" s="31">
        <f t="shared" si="1"/>
        <v>0.84957499542530468</v>
      </c>
      <c r="P6" s="30">
        <f t="shared" si="2"/>
        <v>0.98775556165159006</v>
      </c>
      <c r="Q6" s="30">
        <f t="shared" si="3"/>
        <v>1.2244438348409974E-2</v>
      </c>
      <c r="R6" s="4">
        <f t="shared" si="4"/>
        <v>185.20416780967312</v>
      </c>
      <c r="S6" s="4">
        <f t="shared" si="5"/>
        <v>2.2958321903268701</v>
      </c>
    </row>
    <row r="7" spans="2:19" ht="14.4" customHeight="1" x14ac:dyDescent="0.3">
      <c r="B7" t="s">
        <v>42</v>
      </c>
      <c r="F7" s="1">
        <v>6</v>
      </c>
      <c r="I7">
        <v>2</v>
      </c>
      <c r="J7" s="14">
        <f>'Performance evolution'!L7</f>
        <v>1.5</v>
      </c>
      <c r="K7" s="25">
        <f>'Performance evolution'!K7</f>
        <v>1.3621450221527003</v>
      </c>
      <c r="L7" s="15">
        <f t="shared" si="6"/>
        <v>746.01596036979481</v>
      </c>
      <c r="M7" s="15">
        <f t="shared" si="7"/>
        <v>3.9840396302052006</v>
      </c>
      <c r="N7" s="31">
        <f t="shared" si="0"/>
        <v>68.494135335067099</v>
      </c>
      <c r="O7" s="31">
        <f t="shared" si="1"/>
        <v>2.6828435995120965</v>
      </c>
      <c r="P7" s="30">
        <f t="shared" si="2"/>
        <v>0.9623074252423951</v>
      </c>
      <c r="Q7" s="30">
        <f t="shared" si="3"/>
        <v>3.7692574757604916E-2</v>
      </c>
      <c r="R7" s="4">
        <f t="shared" si="4"/>
        <v>180.43264223294909</v>
      </c>
      <c r="S7" s="4">
        <f t="shared" si="5"/>
        <v>7.0673577670509218</v>
      </c>
    </row>
    <row r="8" spans="2:19" ht="14.4" customHeight="1" x14ac:dyDescent="0.3">
      <c r="B8" t="s">
        <v>43</v>
      </c>
      <c r="F8" s="1">
        <v>1.7</v>
      </c>
      <c r="I8">
        <v>2.5</v>
      </c>
      <c r="J8" s="14">
        <f>'Performance evolution'!L8</f>
        <v>1.5</v>
      </c>
      <c r="K8" s="25">
        <f>'Performance evolution'!K8</f>
        <v>1.430599809976395</v>
      </c>
      <c r="L8" s="15">
        <f t="shared" si="6"/>
        <v>739.9446125102952</v>
      </c>
      <c r="M8" s="15">
        <f t="shared" si="7"/>
        <v>10.055387489704822</v>
      </c>
      <c r="N8" s="31">
        <f t="shared" si="0"/>
        <v>68.350351034220566</v>
      </c>
      <c r="O8" s="31">
        <f t="shared" si="1"/>
        <v>8.6075172352749103</v>
      </c>
      <c r="P8" s="30">
        <f t="shared" si="2"/>
        <v>0.88815286300378515</v>
      </c>
      <c r="Q8" s="30">
        <f t="shared" si="3"/>
        <v>0.11184713699621476</v>
      </c>
      <c r="R8" s="4">
        <f t="shared" si="4"/>
        <v>166.52866181320971</v>
      </c>
      <c r="S8" s="4">
        <f t="shared" si="5"/>
        <v>20.97133818679027</v>
      </c>
    </row>
    <row r="9" spans="2:19" x14ac:dyDescent="0.3">
      <c r="B9" s="27"/>
      <c r="I9">
        <v>3</v>
      </c>
      <c r="J9" s="14">
        <f>'Performance evolution'!L9</f>
        <v>1.5</v>
      </c>
      <c r="K9" s="25">
        <f>'Performance evolution'!K9</f>
        <v>1.5165249073594738</v>
      </c>
      <c r="L9" s="15">
        <f t="shared" si="6"/>
        <v>721.48712119593108</v>
      </c>
      <c r="M9" s="15">
        <f t="shared" si="7"/>
        <v>28.512878804068887</v>
      </c>
      <c r="N9" s="31">
        <f t="shared" si="0"/>
        <v>67.906661996911097</v>
      </c>
      <c r="O9" s="31">
        <f t="shared" si="1"/>
        <v>23.013634559419032</v>
      </c>
      <c r="P9" s="30">
        <f t="shared" si="2"/>
        <v>0.74688121980375621</v>
      </c>
      <c r="Q9" s="30">
        <f t="shared" si="3"/>
        <v>0.25311878019624384</v>
      </c>
      <c r="R9" s="4">
        <f t="shared" si="4"/>
        <v>140.0402287132043</v>
      </c>
      <c r="S9" s="4">
        <f t="shared" si="5"/>
        <v>47.459771286795721</v>
      </c>
    </row>
    <row r="10" spans="2:19" x14ac:dyDescent="0.3">
      <c r="I10">
        <v>3.5</v>
      </c>
      <c r="J10" s="14">
        <f>'Performance evolution'!L10</f>
        <v>1.5</v>
      </c>
      <c r="K10" s="25">
        <f>'Performance evolution'!K10</f>
        <v>1.6213331193615059</v>
      </c>
      <c r="L10" s="15">
        <f t="shared" si="6"/>
        <v>681.15556961015261</v>
      </c>
      <c r="M10" s="15">
        <f t="shared" si="7"/>
        <v>68.844430389847389</v>
      </c>
      <c r="N10" s="31">
        <f t="shared" si="0"/>
        <v>66.900739594494709</v>
      </c>
      <c r="O10" s="31">
        <f t="shared" si="1"/>
        <v>51.117333205314203</v>
      </c>
      <c r="P10" s="30">
        <f t="shared" si="2"/>
        <v>0.56686859908292819</v>
      </c>
      <c r="Q10" s="30">
        <f t="shared" si="3"/>
        <v>0.43313140091707181</v>
      </c>
      <c r="R10" s="4">
        <f t="shared" si="4"/>
        <v>106.28786232804903</v>
      </c>
      <c r="S10" s="4">
        <f t="shared" si="5"/>
        <v>81.21213767195097</v>
      </c>
    </row>
    <row r="11" spans="2:19" x14ac:dyDescent="0.3">
      <c r="I11">
        <v>4</v>
      </c>
      <c r="J11" s="14">
        <f>'Performance evolution'!L11</f>
        <v>1.5</v>
      </c>
      <c r="K11" s="25">
        <f>'Performance evolution'!K11</f>
        <v>1.740110185666</v>
      </c>
      <c r="L11" s="15">
        <f t="shared" si="6"/>
        <v>617.1545395356635</v>
      </c>
      <c r="M11" s="15">
        <f t="shared" si="7"/>
        <v>132.8454604643365</v>
      </c>
      <c r="N11" s="31">
        <f t="shared" si="0"/>
        <v>65.189692916500903</v>
      </c>
      <c r="O11" s="31">
        <f t="shared" si="1"/>
        <v>99.861032245884758</v>
      </c>
      <c r="P11" s="30">
        <f t="shared" si="2"/>
        <v>0.39496762496719612</v>
      </c>
      <c r="Q11" s="30">
        <f t="shared" si="3"/>
        <v>0.60503237503280383</v>
      </c>
      <c r="R11" s="4">
        <f t="shared" si="4"/>
        <v>74.056429681349272</v>
      </c>
      <c r="S11" s="4">
        <f t="shared" si="5"/>
        <v>113.44357031865071</v>
      </c>
    </row>
    <row r="12" spans="2:19" x14ac:dyDescent="0.3">
      <c r="I12">
        <v>4.5</v>
      </c>
      <c r="J12" s="14">
        <f>'Performance evolution'!L12</f>
        <v>1.5</v>
      </c>
      <c r="K12" s="25">
        <f>'Performance evolution'!K12</f>
        <v>1.8560384383293402</v>
      </c>
      <c r="L12" s="15">
        <f t="shared" si="6"/>
        <v>536.92233433309696</v>
      </c>
      <c r="M12" s="15">
        <f t="shared" si="7"/>
        <v>213.0776656669031</v>
      </c>
      <c r="N12" s="31">
        <f t="shared" si="0"/>
        <v>62.805852048004176</v>
      </c>
      <c r="O12" s="31">
        <f t="shared" si="1"/>
        <v>172.01385753988316</v>
      </c>
      <c r="P12" s="30">
        <f t="shared" si="2"/>
        <v>0.26746414156728809</v>
      </c>
      <c r="Q12" s="30">
        <f t="shared" si="3"/>
        <v>0.73253585843271196</v>
      </c>
      <c r="R12" s="4">
        <f t="shared" si="4"/>
        <v>50.149526543866514</v>
      </c>
      <c r="S12" s="4">
        <f t="shared" si="5"/>
        <v>137.3504734561335</v>
      </c>
    </row>
    <row r="13" spans="2:19" x14ac:dyDescent="0.3">
      <c r="I13">
        <v>5</v>
      </c>
      <c r="J13" s="14">
        <f>'Performance evolution'!L13</f>
        <v>1.5</v>
      </c>
      <c r="K13" s="25">
        <f>'Performance evolution'!K13</f>
        <v>1.9430155394294428</v>
      </c>
      <c r="L13" s="15">
        <f t="shared" si="6"/>
        <v>452.84127729368925</v>
      </c>
      <c r="M13" s="15">
        <f t="shared" si="7"/>
        <v>297.15872270631081</v>
      </c>
      <c r="N13" s="31">
        <f t="shared" si="0"/>
        <v>59.940486786203543</v>
      </c>
      <c r="O13" s="31">
        <f t="shared" si="1"/>
        <v>250.80442984236254</v>
      </c>
      <c r="P13" s="30">
        <f t="shared" si="2"/>
        <v>0.1928928956796114</v>
      </c>
      <c r="Q13" s="30">
        <f t="shared" si="3"/>
        <v>0.80710710432038857</v>
      </c>
      <c r="R13" s="4">
        <f t="shared" si="4"/>
        <v>36.167417939927141</v>
      </c>
      <c r="S13" s="4">
        <f t="shared" si="5"/>
        <v>151.33258206007287</v>
      </c>
    </row>
    <row r="14" spans="2:19" x14ac:dyDescent="0.3">
      <c r="I14">
        <v>5.5</v>
      </c>
      <c r="J14" s="14">
        <f>'Performance evolution'!L14</f>
        <v>1.5</v>
      </c>
      <c r="K14" s="25">
        <f>'Performance evolution'!K14</f>
        <v>1.9863284552226186</v>
      </c>
      <c r="L14" s="15">
        <f t="shared" ref="L14:L30" si="8">L13-($F$2*$F$3*$F$4*($F$5/2))*L13/SUM($L13:$M13)+R13</f>
        <v>375.79837591019407</v>
      </c>
      <c r="M14" s="15">
        <f t="shared" ref="M14:M30" si="9">M13-($F$2*$F$3*$F$4*($F$5/2))*M13/SUM($L13:$M13)+S13</f>
        <v>374.20162408980599</v>
      </c>
      <c r="N14" s="31">
        <f t="shared" si="0"/>
        <v>56.866424102189406</v>
      </c>
      <c r="O14" s="31">
        <f t="shared" si="1"/>
        <v>306.25581345422557</v>
      </c>
      <c r="P14" s="30">
        <f t="shared" si="2"/>
        <v>0.15660408044647661</v>
      </c>
      <c r="Q14" s="30">
        <f t="shared" si="3"/>
        <v>0.84339591955352344</v>
      </c>
      <c r="R14" s="4">
        <f t="shared" si="4"/>
        <v>29.363265083714364</v>
      </c>
      <c r="S14" s="4">
        <f t="shared" si="5"/>
        <v>158.13673491628563</v>
      </c>
    </row>
    <row r="15" spans="2:19" x14ac:dyDescent="0.3">
      <c r="I15">
        <v>6</v>
      </c>
      <c r="J15" s="14">
        <f>'Performance evolution'!L15</f>
        <v>1.5</v>
      </c>
      <c r="K15" s="25">
        <f>'Performance evolution'!K15</f>
        <v>1.9983953604105191</v>
      </c>
      <c r="L15" s="15">
        <f t="shared" si="8"/>
        <v>311.21204701635992</v>
      </c>
      <c r="M15" s="15">
        <f t="shared" si="9"/>
        <v>438.78795298364014</v>
      </c>
      <c r="N15" s="31">
        <f t="shared" si="0"/>
        <v>53.826002903310403</v>
      </c>
      <c r="O15" s="31">
        <f t="shared" si="1"/>
        <v>332.23503630983492</v>
      </c>
      <c r="P15" s="30">
        <f t="shared" si="2"/>
        <v>0.1394235559563754</v>
      </c>
      <c r="Q15" s="30">
        <f t="shared" si="3"/>
        <v>0.86057644404362466</v>
      </c>
      <c r="R15" s="4">
        <f t="shared" si="4"/>
        <v>26.141916741820388</v>
      </c>
      <c r="S15" s="4">
        <f t="shared" si="5"/>
        <v>161.35808325817962</v>
      </c>
    </row>
    <row r="16" spans="2:19" x14ac:dyDescent="0.3">
      <c r="I16">
        <v>6.5</v>
      </c>
      <c r="J16" s="14">
        <f>'Performance evolution'!L16</f>
        <v>1.5</v>
      </c>
      <c r="K16" s="25">
        <f>'Performance evolution'!K16</f>
        <v>1.9999303964072443</v>
      </c>
      <c r="L16" s="15">
        <f t="shared" si="8"/>
        <v>259.55095200409033</v>
      </c>
      <c r="M16" s="15">
        <f t="shared" si="9"/>
        <v>490.44904799590972</v>
      </c>
      <c r="N16" s="31">
        <f t="shared" si="0"/>
        <v>50.964643569108418</v>
      </c>
      <c r="O16" s="31">
        <f t="shared" si="1"/>
        <v>344.21607362517858</v>
      </c>
      <c r="P16" s="30">
        <f t="shared" si="2"/>
        <v>0.12896541089086619</v>
      </c>
      <c r="Q16" s="30">
        <f t="shared" si="3"/>
        <v>0.87103458910913378</v>
      </c>
      <c r="R16" s="4">
        <f t="shared" si="4"/>
        <v>24.18101454203741</v>
      </c>
      <c r="S16" s="4">
        <f t="shared" si="5"/>
        <v>163.31898545796258</v>
      </c>
    </row>
    <row r="17" spans="9:19" x14ac:dyDescent="0.3">
      <c r="I17">
        <v>7</v>
      </c>
      <c r="J17" s="14">
        <f>'Performance evolution'!L17</f>
        <v>1.5</v>
      </c>
      <c r="K17" s="25">
        <f>'Performance evolution'!K17</f>
        <v>1.99999921654143</v>
      </c>
      <c r="L17" s="15">
        <f t="shared" si="8"/>
        <v>218.84422854510518</v>
      </c>
      <c r="M17" s="15">
        <f t="shared" si="9"/>
        <v>531.15577145489488</v>
      </c>
      <c r="N17" s="31">
        <f t="shared" si="0"/>
        <v>48.334489475264647</v>
      </c>
      <c r="O17" s="31">
        <f t="shared" si="1"/>
        <v>351.85370949027151</v>
      </c>
      <c r="P17" s="30">
        <f t="shared" si="2"/>
        <v>0.12077939729408954</v>
      </c>
      <c r="Q17" s="30">
        <f t="shared" si="3"/>
        <v>0.8792206027059104</v>
      </c>
      <c r="R17" s="4">
        <f t="shared" si="4"/>
        <v>22.646136992641789</v>
      </c>
      <c r="S17" s="4">
        <f t="shared" si="5"/>
        <v>164.8538630073582</v>
      </c>
    </row>
    <row r="18" spans="9:19" x14ac:dyDescent="0.3">
      <c r="I18">
        <v>7.5</v>
      </c>
      <c r="J18" s="14">
        <f>'Performance evolution'!L18</f>
        <v>1.5</v>
      </c>
      <c r="K18" s="25">
        <f>'Performance evolution'!K18</f>
        <v>1.9999999984862682</v>
      </c>
      <c r="L18" s="15">
        <f t="shared" si="8"/>
        <v>186.7793084014707</v>
      </c>
      <c r="M18" s="15">
        <f t="shared" si="9"/>
        <v>563.22069159852936</v>
      </c>
      <c r="N18" s="31">
        <f t="shared" si="0"/>
        <v>45.943444831346241</v>
      </c>
      <c r="O18" s="31">
        <f t="shared" si="1"/>
        <v>357.46021743955833</v>
      </c>
      <c r="P18" s="30">
        <f t="shared" si="2"/>
        <v>0.11388950852035908</v>
      </c>
      <c r="Q18" s="30">
        <f t="shared" si="3"/>
        <v>0.88611049147964094</v>
      </c>
      <c r="R18" s="4">
        <f t="shared" si="4"/>
        <v>21.354282847567326</v>
      </c>
      <c r="S18" s="4">
        <f t="shared" si="5"/>
        <v>166.14571715243267</v>
      </c>
    </row>
    <row r="19" spans="9:19" x14ac:dyDescent="0.3">
      <c r="I19">
        <v>8</v>
      </c>
      <c r="J19" s="14">
        <f>'Performance evolution'!L19</f>
        <v>1.5</v>
      </c>
      <c r="K19" s="25">
        <f>'Performance evolution'!K19</f>
        <v>1.9999999999996811</v>
      </c>
      <c r="L19" s="15">
        <f t="shared" si="8"/>
        <v>161.43876414867037</v>
      </c>
      <c r="M19" s="15">
        <f t="shared" si="9"/>
        <v>588.56123585132968</v>
      </c>
      <c r="N19" s="31">
        <f t="shared" si="0"/>
        <v>43.78734247688503</v>
      </c>
      <c r="O19" s="31">
        <f t="shared" si="1"/>
        <v>361.69295369812374</v>
      </c>
      <c r="P19" s="30">
        <f t="shared" si="2"/>
        <v>0.10798882927220226</v>
      </c>
      <c r="Q19" s="30">
        <f t="shared" si="3"/>
        <v>0.89201117072779768</v>
      </c>
      <c r="R19" s="4">
        <f t="shared" si="4"/>
        <v>20.247905488537924</v>
      </c>
      <c r="S19" s="4">
        <f t="shared" si="5"/>
        <v>167.25209451146208</v>
      </c>
    </row>
    <row r="20" spans="9:19" x14ac:dyDescent="0.3">
      <c r="I20">
        <v>8.5</v>
      </c>
      <c r="J20" s="14">
        <f>'Performance evolution'!L20</f>
        <v>1.5</v>
      </c>
      <c r="K20" s="25">
        <f>'Performance evolution'!K20</f>
        <v>2</v>
      </c>
      <c r="L20" s="15">
        <f t="shared" si="8"/>
        <v>141.32697860004072</v>
      </c>
      <c r="M20" s="15">
        <f t="shared" si="9"/>
        <v>608.67302139995934</v>
      </c>
      <c r="N20" s="31">
        <f t="shared" si="0"/>
        <v>41.857204671305283</v>
      </c>
      <c r="O20" s="31">
        <f t="shared" si="1"/>
        <v>364.93835332161603</v>
      </c>
      <c r="P20" s="30">
        <f t="shared" si="2"/>
        <v>0.10289494034257288</v>
      </c>
      <c r="Q20" s="30">
        <f t="shared" si="3"/>
        <v>0.89710505965742715</v>
      </c>
      <c r="R20" s="4">
        <f t="shared" si="4"/>
        <v>19.292801314232413</v>
      </c>
      <c r="S20" s="4">
        <f t="shared" si="5"/>
        <v>168.20719868576759</v>
      </c>
    </row>
    <row r="21" spans="9:19" x14ac:dyDescent="0.3">
      <c r="I21">
        <v>9</v>
      </c>
      <c r="J21" s="14">
        <f>'Performance evolution'!L21</f>
        <v>1.5</v>
      </c>
      <c r="K21" s="25">
        <f>'Performance evolution'!K21</f>
        <v>2</v>
      </c>
      <c r="L21" s="15">
        <f t="shared" si="8"/>
        <v>125.28803526426296</v>
      </c>
      <c r="M21" s="15">
        <f t="shared" si="9"/>
        <v>624.71196473573707</v>
      </c>
      <c r="N21" s="31">
        <f t="shared" si="0"/>
        <v>40.140711245576085</v>
      </c>
      <c r="O21" s="31">
        <f t="shared" si="1"/>
        <v>367.45876300833822</v>
      </c>
      <c r="P21" s="30">
        <f t="shared" si="2"/>
        <v>9.8480772869128888E-2</v>
      </c>
      <c r="Q21" s="30">
        <f t="shared" si="3"/>
        <v>0.90151922713087107</v>
      </c>
      <c r="R21" s="4">
        <f t="shared" si="4"/>
        <v>18.465144912961666</v>
      </c>
      <c r="S21" s="4">
        <f t="shared" si="5"/>
        <v>169.03485508703832</v>
      </c>
    </row>
    <row r="22" spans="9:19" x14ac:dyDescent="0.3">
      <c r="I22">
        <v>9.5</v>
      </c>
      <c r="J22" s="14">
        <f>'Performance evolution'!L22</f>
        <v>1.5</v>
      </c>
      <c r="K22" s="25">
        <f>'Performance evolution'!K22</f>
        <v>2</v>
      </c>
      <c r="L22" s="15">
        <f t="shared" si="8"/>
        <v>112.43117136115887</v>
      </c>
      <c r="M22" s="15">
        <f t="shared" si="9"/>
        <v>637.56882863884107</v>
      </c>
      <c r="N22" s="31">
        <f t="shared" si="0"/>
        <v>38.623213415832694</v>
      </c>
      <c r="O22" s="31">
        <f t="shared" si="1"/>
        <v>369.43782368504571</v>
      </c>
      <c r="P22" s="30">
        <f t="shared" si="2"/>
        <v>9.4650578967882426E-2</v>
      </c>
      <c r="Q22" s="30">
        <f t="shared" si="3"/>
        <v>0.90534942103211757</v>
      </c>
      <c r="R22" s="4">
        <f t="shared" si="4"/>
        <v>17.746983556477954</v>
      </c>
      <c r="S22" s="4">
        <f t="shared" si="5"/>
        <v>169.75301644352206</v>
      </c>
    </row>
    <row r="23" spans="9:19" x14ac:dyDescent="0.3">
      <c r="I23">
        <v>10</v>
      </c>
      <c r="J23" s="14">
        <f>'Performance evolution'!L23</f>
        <v>1.5</v>
      </c>
      <c r="K23" s="25">
        <f>'Performance evolution'!K23</f>
        <v>2</v>
      </c>
      <c r="L23" s="15">
        <f t="shared" si="8"/>
        <v>102.07036207734711</v>
      </c>
      <c r="M23" s="15">
        <f t="shared" si="9"/>
        <v>647.92963792265289</v>
      </c>
      <c r="N23" s="31">
        <f t="shared" si="0"/>
        <v>37.288642199169246</v>
      </c>
      <c r="O23" s="31">
        <f t="shared" si="1"/>
        <v>371.00694183136676</v>
      </c>
      <c r="P23" s="30">
        <f t="shared" si="2"/>
        <v>9.1327566737485127E-2</v>
      </c>
      <c r="Q23" s="30">
        <f t="shared" si="3"/>
        <v>0.90867243326251479</v>
      </c>
      <c r="R23" s="4">
        <f t="shared" si="4"/>
        <v>17.123918763278461</v>
      </c>
      <c r="S23" s="4">
        <f t="shared" si="5"/>
        <v>170.37608123672152</v>
      </c>
    </row>
    <row r="24" spans="9:19" x14ac:dyDescent="0.3">
      <c r="I24">
        <v>10.5</v>
      </c>
      <c r="J24" s="14">
        <f>'Performance evolution'!L24</f>
        <v>1.5</v>
      </c>
      <c r="K24" s="25">
        <f>'Performance evolution'!K24</f>
        <v>2</v>
      </c>
      <c r="L24" s="15">
        <f t="shared" si="8"/>
        <v>93.676690321288788</v>
      </c>
      <c r="M24" s="15">
        <f t="shared" si="9"/>
        <v>656.32330967871121</v>
      </c>
      <c r="N24" s="31">
        <f t="shared" si="0"/>
        <v>36.120299311847305</v>
      </c>
      <c r="O24" s="31">
        <f t="shared" si="1"/>
        <v>372.2618185971084</v>
      </c>
      <c r="P24" s="30">
        <f t="shared" si="2"/>
        <v>8.8447308850824677E-2</v>
      </c>
      <c r="Q24" s="30">
        <f t="shared" si="3"/>
        <v>0.91155269114917536</v>
      </c>
      <c r="R24" s="4">
        <f t="shared" si="4"/>
        <v>16.583870409529627</v>
      </c>
      <c r="S24" s="4">
        <f t="shared" si="5"/>
        <v>170.91612959047038</v>
      </c>
    </row>
    <row r="25" spans="9:19" x14ac:dyDescent="0.3">
      <c r="I25">
        <v>11</v>
      </c>
      <c r="J25" s="14">
        <f>'Performance evolution'!L25</f>
        <v>1.5</v>
      </c>
      <c r="K25" s="25">
        <f>'Performance evolution'!K25</f>
        <v>2</v>
      </c>
      <c r="L25" s="15">
        <f t="shared" si="8"/>
        <v>86.841388150496215</v>
      </c>
      <c r="M25" s="15">
        <f t="shared" si="9"/>
        <v>663.15861184950381</v>
      </c>
      <c r="N25" s="31">
        <f t="shared" si="0"/>
        <v>35.101508549734909</v>
      </c>
      <c r="O25" s="31">
        <f t="shared" si="1"/>
        <v>373.27318272857627</v>
      </c>
      <c r="P25" s="30">
        <f t="shared" si="2"/>
        <v>8.5954172233001835E-2</v>
      </c>
      <c r="Q25" s="30">
        <f t="shared" si="3"/>
        <v>0.91404582776699816</v>
      </c>
      <c r="R25" s="4">
        <f t="shared" si="4"/>
        <v>16.116407293687843</v>
      </c>
      <c r="S25" s="4">
        <f t="shared" si="5"/>
        <v>171.38359270631216</v>
      </c>
    </row>
    <row r="26" spans="9:19" x14ac:dyDescent="0.3">
      <c r="I26">
        <v>11.5</v>
      </c>
      <c r="J26" s="14">
        <f>'Performance evolution'!L26</f>
        <v>1.5</v>
      </c>
      <c r="K26" s="25">
        <f>'Performance evolution'!K26</f>
        <v>2</v>
      </c>
      <c r="L26" s="15">
        <f t="shared" si="8"/>
        <v>81.247448406560011</v>
      </c>
      <c r="M26" s="15">
        <f t="shared" si="9"/>
        <v>668.75255159343999</v>
      </c>
      <c r="N26" s="31">
        <f t="shared" si="0"/>
        <v>34.216117402065898</v>
      </c>
      <c r="O26" s="31">
        <f t="shared" si="1"/>
        <v>374.09397531103656</v>
      </c>
      <c r="P26" s="30">
        <f t="shared" si="2"/>
        <v>8.3799342736569887E-2</v>
      </c>
      <c r="Q26" s="30">
        <f t="shared" si="3"/>
        <v>0.91620065726343014</v>
      </c>
      <c r="R26" s="4">
        <f t="shared" si="4"/>
        <v>15.712376763106853</v>
      </c>
      <c r="S26" s="4">
        <f t="shared" si="5"/>
        <v>171.78762323689315</v>
      </c>
    </row>
    <row r="27" spans="9:19" x14ac:dyDescent="0.3">
      <c r="I27">
        <v>12</v>
      </c>
      <c r="J27" s="14">
        <f>'Performance evolution'!L27</f>
        <v>1.5</v>
      </c>
      <c r="K27" s="25">
        <f>'Performance evolution'!K27</f>
        <v>2</v>
      </c>
      <c r="L27" s="15">
        <f t="shared" si="8"/>
        <v>76.647963068026854</v>
      </c>
      <c r="M27" s="15">
        <f t="shared" si="9"/>
        <v>673.3520369319732</v>
      </c>
      <c r="N27" s="31">
        <f t="shared" si="0"/>
        <v>33.448853581456767</v>
      </c>
      <c r="O27" s="31">
        <f t="shared" si="1"/>
        <v>374.76427553869848</v>
      </c>
      <c r="P27" s="30">
        <f t="shared" si="2"/>
        <v>8.1939681003281209E-2</v>
      </c>
      <c r="Q27" s="30">
        <f t="shared" si="3"/>
        <v>0.9180603189967188</v>
      </c>
      <c r="R27" s="4">
        <f t="shared" si="4"/>
        <v>15.363690188115227</v>
      </c>
      <c r="S27" s="4">
        <f t="shared" si="5"/>
        <v>172.13630981188479</v>
      </c>
    </row>
    <row r="28" spans="9:19" x14ac:dyDescent="0.3">
      <c r="I28">
        <v>12.5</v>
      </c>
      <c r="J28" s="14">
        <f>'Performance evolution'!L28</f>
        <v>1.5</v>
      </c>
      <c r="K28" s="25">
        <f>'Performance evolution'!K28</f>
        <v>2</v>
      </c>
      <c r="L28" s="15">
        <f t="shared" si="8"/>
        <v>72.849662489135369</v>
      </c>
      <c r="M28" s="15">
        <f t="shared" si="9"/>
        <v>677.15033751086469</v>
      </c>
      <c r="N28" s="31">
        <f t="shared" si="0"/>
        <v>32.785552776287666</v>
      </c>
      <c r="O28" s="31">
        <f t="shared" si="1"/>
        <v>375.31474243190468</v>
      </c>
      <c r="P28" s="30">
        <f t="shared" si="2"/>
        <v>8.0336998432118556E-2</v>
      </c>
      <c r="Q28" s="30">
        <f t="shared" si="3"/>
        <v>0.9196630015678815</v>
      </c>
      <c r="R28" s="4">
        <f t="shared" si="4"/>
        <v>15.06318720602223</v>
      </c>
      <c r="S28" s="4">
        <f t="shared" si="5"/>
        <v>172.43681279397779</v>
      </c>
    </row>
    <row r="29" spans="9:19" x14ac:dyDescent="0.3">
      <c r="I29">
        <v>13</v>
      </c>
      <c r="J29" s="14">
        <f>'Performance evolution'!L29</f>
        <v>1.5</v>
      </c>
      <c r="K29" s="25">
        <f>'Performance evolution'!K29</f>
        <v>2</v>
      </c>
      <c r="L29" s="15">
        <f t="shared" si="8"/>
        <v>69.700434072873762</v>
      </c>
      <c r="M29" s="15">
        <f t="shared" si="9"/>
        <v>680.29956592712631</v>
      </c>
      <c r="N29" s="31">
        <f t="shared" si="0"/>
        <v>32.213280325291173</v>
      </c>
      <c r="O29" s="31">
        <f t="shared" si="1"/>
        <v>375.76905694359391</v>
      </c>
      <c r="P29" s="30">
        <f t="shared" si="2"/>
        <v>7.8957536595660682E-2</v>
      </c>
      <c r="Q29" s="30">
        <f t="shared" si="3"/>
        <v>0.92104246340433926</v>
      </c>
      <c r="R29" s="4">
        <f t="shared" si="4"/>
        <v>14.804538111686378</v>
      </c>
      <c r="S29" s="4">
        <f t="shared" si="5"/>
        <v>172.69546188831362</v>
      </c>
    </row>
    <row r="30" spans="9:19" x14ac:dyDescent="0.3">
      <c r="I30">
        <v>13.5</v>
      </c>
      <c r="J30" s="14">
        <f>'Performance evolution'!L30</f>
        <v>1.5</v>
      </c>
      <c r="K30" s="25">
        <f>'Performance evolution'!K30</f>
        <v>2</v>
      </c>
      <c r="L30" s="15">
        <f t="shared" si="8"/>
        <v>67.079863666341708</v>
      </c>
      <c r="M30" s="15">
        <f t="shared" si="9"/>
        <v>682.92013633365832</v>
      </c>
      <c r="N30" s="31">
        <f t="shared" si="0"/>
        <v>31.720371180363045</v>
      </c>
      <c r="O30" s="31">
        <f t="shared" si="1"/>
        <v>376.14567724545032</v>
      </c>
      <c r="P30" s="30">
        <f t="shared" si="2"/>
        <v>7.7771541178261752E-2</v>
      </c>
      <c r="Q30" s="30">
        <f t="shared" si="3"/>
        <v>0.92222845882173832</v>
      </c>
      <c r="R30" s="4">
        <f t="shared" si="4"/>
        <v>14.582163970924078</v>
      </c>
      <c r="S30" s="4">
        <f t="shared" si="5"/>
        <v>172.91783602907594</v>
      </c>
    </row>
    <row r="31" spans="9:19" x14ac:dyDescent="0.3">
      <c r="I31">
        <v>14</v>
      </c>
      <c r="J31" s="14">
        <f>'Performance evolution'!L31</f>
        <v>1.5</v>
      </c>
      <c r="K31" s="25">
        <f>'Performance evolution'!K31</f>
        <v>2</v>
      </c>
      <c r="L31" s="15">
        <f>L30-($F$2*$F$3*$F$4*($F$5/2))*L30/SUM($L30:$M30)+R30</f>
        <v>64.89206172068036</v>
      </c>
      <c r="M31" s="15">
        <f>M30-($F$2*$F$3*$F$4*($F$5/2))*M30/SUM($L30:$M30)+S30</f>
        <v>685.10793827931968</v>
      </c>
      <c r="N31" s="31">
        <f t="shared" si="0"/>
        <v>31.296410909875803</v>
      </c>
      <c r="O31" s="31">
        <f t="shared" si="1"/>
        <v>376.45911450545401</v>
      </c>
      <c r="P31" s="30">
        <f t="shared" si="2"/>
        <v>7.6752879995919232E-2</v>
      </c>
      <c r="Q31" s="30">
        <f t="shared" si="3"/>
        <v>0.92324712000408071</v>
      </c>
      <c r="R31" s="4">
        <f t="shared" si="4"/>
        <v>14.391164999234856</v>
      </c>
      <c r="S31" s="4">
        <f t="shared" si="5"/>
        <v>173.10883500076514</v>
      </c>
    </row>
    <row r="32" spans="9:19" x14ac:dyDescent="0.3">
      <c r="I32">
        <v>14.5</v>
      </c>
      <c r="J32" s="14">
        <f>'Performance evolution'!L32</f>
        <v>1.5</v>
      </c>
      <c r="K32" s="25">
        <f>'Performance evolution'!K32</f>
        <v>2</v>
      </c>
      <c r="L32" s="15">
        <f t="shared" ref="L32:L42" si="10">L31-($F$2*$F$3*$F$4*($F$5/2))*L31/SUM($L31:$M31)+R31</f>
        <v>63.060211289745126</v>
      </c>
      <c r="M32" s="15">
        <f t="shared" ref="M32:M42" si="11">M31-($F$2*$F$3*$F$4*($F$5/2))*M31/SUM($L31:$M31)+S31</f>
        <v>686.9397887102549</v>
      </c>
      <c r="N32" s="31">
        <f t="shared" si="0"/>
        <v>30.932177110797351</v>
      </c>
      <c r="O32" s="31">
        <f t="shared" si="1"/>
        <v>376.72086947161847</v>
      </c>
      <c r="P32" s="30">
        <f t="shared" si="2"/>
        <v>7.5878684999705376E-2</v>
      </c>
      <c r="Q32" s="30">
        <f t="shared" si="3"/>
        <v>0.9241213150002946</v>
      </c>
      <c r="R32" s="4">
        <f t="shared" si="4"/>
        <v>14.227253437444759</v>
      </c>
      <c r="S32" s="4">
        <f t="shared" si="5"/>
        <v>173.27274656255523</v>
      </c>
    </row>
    <row r="33" spans="9:19" x14ac:dyDescent="0.3">
      <c r="I33">
        <v>15</v>
      </c>
      <c r="J33" s="14">
        <f>'Performance evolution'!L33</f>
        <v>1.5</v>
      </c>
      <c r="K33" s="25">
        <f>'Performance evolution'!K33</f>
        <v>2</v>
      </c>
      <c r="L33" s="15">
        <f t="shared" si="10"/>
        <v>61.522411904753604</v>
      </c>
      <c r="M33" s="15">
        <f t="shared" si="11"/>
        <v>688.47758809524635</v>
      </c>
      <c r="N33" s="31">
        <f t="shared" si="0"/>
        <v>30.619556614066248</v>
      </c>
      <c r="O33" s="31">
        <f t="shared" si="1"/>
        <v>376.94012644166401</v>
      </c>
      <c r="P33" s="30">
        <f t="shared" si="2"/>
        <v>7.5129012723958E-2</v>
      </c>
      <c r="Q33" s="30">
        <f t="shared" si="3"/>
        <v>0.924870987276042</v>
      </c>
      <c r="R33" s="4">
        <f t="shared" si="4"/>
        <v>14.086689885742125</v>
      </c>
      <c r="S33" s="4">
        <f t="shared" si="5"/>
        <v>173.41331011425788</v>
      </c>
    </row>
    <row r="34" spans="9:19" x14ac:dyDescent="0.3">
      <c r="I34">
        <v>15.5</v>
      </c>
      <c r="J34" s="14">
        <f>'Performance evolution'!L34</f>
        <v>1.5</v>
      </c>
      <c r="K34" s="25">
        <f>'Performance evolution'!K34</f>
        <v>2</v>
      </c>
      <c r="L34" s="15">
        <f t="shared" si="10"/>
        <v>60.228498814307329</v>
      </c>
      <c r="M34" s="15">
        <f t="shared" si="11"/>
        <v>689.77150118569261</v>
      </c>
      <c r="N34" s="31">
        <f t="shared" si="0"/>
        <v>30.351450026326749</v>
      </c>
      <c r="O34" s="31">
        <f t="shared" si="1"/>
        <v>377.12427200731844</v>
      </c>
      <c r="P34" s="30">
        <f t="shared" si="2"/>
        <v>7.4486523699737461E-2</v>
      </c>
      <c r="Q34" s="30">
        <f t="shared" si="3"/>
        <v>0.92551347630026259</v>
      </c>
      <c r="R34" s="4">
        <f t="shared" si="4"/>
        <v>13.966223193700774</v>
      </c>
      <c r="S34" s="4">
        <f t="shared" si="5"/>
        <v>173.53377680629924</v>
      </c>
    </row>
    <row r="35" spans="9:19" x14ac:dyDescent="0.3">
      <c r="I35">
        <v>16</v>
      </c>
      <c r="J35" s="14">
        <f>'Performance evolution'!L35</f>
        <v>1.5</v>
      </c>
      <c r="K35" s="25">
        <f>'Performance evolution'!K35</f>
        <v>2</v>
      </c>
      <c r="L35" s="15">
        <f t="shared" si="10"/>
        <v>59.137597304431267</v>
      </c>
      <c r="M35" s="15">
        <f t="shared" si="11"/>
        <v>690.86240269556868</v>
      </c>
      <c r="N35" s="31">
        <f t="shared" si="0"/>
        <v>30.121671832208232</v>
      </c>
      <c r="O35" s="31">
        <f t="shared" si="1"/>
        <v>377.27928612727953</v>
      </c>
      <c r="P35" s="30">
        <f t="shared" si="2"/>
        <v>7.3936183123073443E-2</v>
      </c>
      <c r="Q35" s="30">
        <f t="shared" si="3"/>
        <v>0.92606381687692663</v>
      </c>
      <c r="R35" s="4">
        <f t="shared" si="4"/>
        <v>13.86303433557627</v>
      </c>
      <c r="S35" s="4">
        <f t="shared" si="5"/>
        <v>173.63696566442374</v>
      </c>
    </row>
    <row r="36" spans="9:19" x14ac:dyDescent="0.3">
      <c r="I36">
        <v>16.5</v>
      </c>
      <c r="J36" s="14">
        <f>'Performance evolution'!L36</f>
        <v>1.5</v>
      </c>
      <c r="K36" s="25">
        <f>'Performance evolution'!K36</f>
        <v>2</v>
      </c>
      <c r="L36" s="15">
        <f t="shared" si="10"/>
        <v>58.216232313899724</v>
      </c>
      <c r="M36" s="15">
        <f t="shared" si="11"/>
        <v>691.7837676861003</v>
      </c>
      <c r="N36" s="31">
        <f t="shared" si="0"/>
        <v>29.924851614827336</v>
      </c>
      <c r="O36" s="31">
        <f t="shared" si="1"/>
        <v>377.41003941040901</v>
      </c>
      <c r="P36" s="30">
        <f t="shared" si="2"/>
        <v>7.3464984891199389E-2</v>
      </c>
      <c r="Q36" s="30">
        <f t="shared" si="3"/>
        <v>0.92653501510880065</v>
      </c>
      <c r="R36" s="4">
        <f t="shared" si="4"/>
        <v>13.774684667099885</v>
      </c>
      <c r="S36" s="4">
        <f t="shared" si="5"/>
        <v>173.72531533290012</v>
      </c>
    </row>
    <row r="37" spans="9:19" x14ac:dyDescent="0.3">
      <c r="I37">
        <v>17</v>
      </c>
      <c r="J37" s="14">
        <f>'Performance evolution'!L37</f>
        <v>1.5</v>
      </c>
      <c r="K37" s="25">
        <f>'Performance evolution'!K37</f>
        <v>2</v>
      </c>
      <c r="L37" s="15">
        <f t="shared" si="10"/>
        <v>57.436858902524676</v>
      </c>
      <c r="M37" s="15">
        <f t="shared" si="11"/>
        <v>692.5631410974753</v>
      </c>
      <c r="N37" s="31">
        <f t="shared" si="0"/>
        <v>29.75633992213837</v>
      </c>
      <c r="O37" s="31">
        <f t="shared" si="1"/>
        <v>377.52052095474767</v>
      </c>
      <c r="P37" s="30">
        <f t="shared" si="2"/>
        <v>7.3061700235244359E-2</v>
      </c>
      <c r="Q37" s="30">
        <f t="shared" si="3"/>
        <v>0.92693829976475572</v>
      </c>
      <c r="R37" s="4">
        <f t="shared" si="4"/>
        <v>13.699068794108317</v>
      </c>
      <c r="S37" s="4">
        <f t="shared" si="5"/>
        <v>173.80093120589169</v>
      </c>
    </row>
    <row r="38" spans="9:19" x14ac:dyDescent="0.3">
      <c r="I38">
        <v>17.5</v>
      </c>
      <c r="J38" s="14">
        <f>'Performance evolution'!L38</f>
        <v>1.5</v>
      </c>
      <c r="K38" s="25">
        <f>'Performance evolution'!K38</f>
        <v>2</v>
      </c>
      <c r="L38" s="15">
        <f t="shared" si="10"/>
        <v>56.776712971001828</v>
      </c>
      <c r="M38" s="15">
        <f t="shared" si="11"/>
        <v>693.22328702899813</v>
      </c>
      <c r="N38" s="31">
        <f t="shared" si="0"/>
        <v>29.612120827353589</v>
      </c>
      <c r="O38" s="31">
        <f t="shared" si="1"/>
        <v>377.61401437147595</v>
      </c>
      <c r="P38" s="30">
        <f t="shared" si="2"/>
        <v>7.2716651186681261E-2</v>
      </c>
      <c r="Q38" s="30">
        <f t="shared" si="3"/>
        <v>0.92728334881331875</v>
      </c>
      <c r="R38" s="4">
        <f t="shared" si="4"/>
        <v>13.634372097502736</v>
      </c>
      <c r="S38" s="4">
        <f t="shared" si="5"/>
        <v>173.86562790249727</v>
      </c>
    </row>
    <row r="39" spans="9:19" x14ac:dyDescent="0.3">
      <c r="I39">
        <v>18</v>
      </c>
      <c r="J39" s="14">
        <f>'Performance evolution'!L39</f>
        <v>1.5</v>
      </c>
      <c r="K39" s="25">
        <f>'Performance evolution'!K39</f>
        <v>2</v>
      </c>
      <c r="L39" s="15">
        <f t="shared" si="10"/>
        <v>56.216906825754108</v>
      </c>
      <c r="M39" s="15">
        <f t="shared" si="11"/>
        <v>693.78309317424589</v>
      </c>
      <c r="N39" s="31">
        <f t="shared" si="0"/>
        <v>29.488732194846712</v>
      </c>
      <c r="O39" s="31">
        <f t="shared" si="1"/>
        <v>377.69323485235321</v>
      </c>
      <c r="P39" s="30">
        <f t="shared" si="2"/>
        <v>7.2421508272316054E-2</v>
      </c>
      <c r="Q39" s="30">
        <f t="shared" si="3"/>
        <v>0.92757849172768392</v>
      </c>
      <c r="R39" s="4">
        <f t="shared" si="4"/>
        <v>13.57903280105926</v>
      </c>
      <c r="S39" s="4">
        <f t="shared" si="5"/>
        <v>173.92096719894073</v>
      </c>
    </row>
    <row r="40" spans="9:19" x14ac:dyDescent="0.3">
      <c r="I40">
        <v>18.5</v>
      </c>
      <c r="J40" s="14">
        <f>'Performance evolution'!L40</f>
        <v>1.5</v>
      </c>
      <c r="K40" s="25">
        <f>'Performance evolution'!K40</f>
        <v>2</v>
      </c>
      <c r="L40" s="15">
        <f t="shared" si="10"/>
        <v>55.741712920374837</v>
      </c>
      <c r="M40" s="15">
        <f t="shared" si="11"/>
        <v>694.25828707962512</v>
      </c>
      <c r="N40" s="31">
        <f t="shared" si="0"/>
        <v>29.383193964181249</v>
      </c>
      <c r="O40" s="31">
        <f t="shared" si="1"/>
        <v>377.76043672529829</v>
      </c>
      <c r="P40" s="30">
        <f t="shared" si="2"/>
        <v>7.2169111216162513E-2</v>
      </c>
      <c r="Q40" s="30">
        <f t="shared" si="3"/>
        <v>0.92783088878383746</v>
      </c>
      <c r="R40" s="4">
        <f t="shared" si="4"/>
        <v>13.531708353030471</v>
      </c>
      <c r="S40" s="4">
        <f t="shared" si="5"/>
        <v>173.96829164696953</v>
      </c>
    </row>
    <row r="41" spans="9:19" x14ac:dyDescent="0.3">
      <c r="I41">
        <v>19</v>
      </c>
      <c r="J41" s="14">
        <f>'Performance evolution'!L41</f>
        <v>1.5</v>
      </c>
      <c r="K41" s="25">
        <f>'Performance evolution'!K41</f>
        <v>2</v>
      </c>
      <c r="L41" s="15">
        <f t="shared" si="10"/>
        <v>55.337993043311599</v>
      </c>
      <c r="M41" s="15">
        <f t="shared" si="11"/>
        <v>694.6620069566884</v>
      </c>
      <c r="N41" s="31">
        <f t="shared" si="0"/>
        <v>29.292944314509295</v>
      </c>
      <c r="O41" s="31">
        <f t="shared" si="1"/>
        <v>377.81749848302002</v>
      </c>
      <c r="P41" s="30">
        <f t="shared" si="2"/>
        <v>7.1953311030829373E-2</v>
      </c>
      <c r="Q41" s="30">
        <f t="shared" si="3"/>
        <v>0.92804668896917064</v>
      </c>
      <c r="R41" s="4">
        <f t="shared" si="4"/>
        <v>13.491245818280508</v>
      </c>
      <c r="S41" s="4">
        <f t="shared" si="5"/>
        <v>174.0087541817195</v>
      </c>
    </row>
    <row r="42" spans="9:19" x14ac:dyDescent="0.3">
      <c r="I42">
        <v>19.5</v>
      </c>
      <c r="J42" s="14">
        <f>'Performance evolution'!L42</f>
        <v>1.5</v>
      </c>
      <c r="K42" s="25">
        <f>'Performance evolution'!K42</f>
        <v>2</v>
      </c>
      <c r="L42" s="15">
        <f t="shared" si="10"/>
        <v>54.994740600764203</v>
      </c>
      <c r="M42" s="15">
        <f t="shared" si="11"/>
        <v>695.0052593992358</v>
      </c>
      <c r="N42" s="31">
        <f t="shared" si="0"/>
        <v>29.215783297975822</v>
      </c>
      <c r="O42" s="31">
        <f t="shared" si="1"/>
        <v>377.86599048588886</v>
      </c>
      <c r="P42" s="30">
        <f t="shared" si="2"/>
        <v>7.1768831668419533E-2</v>
      </c>
      <c r="Q42" s="30">
        <f t="shared" si="3"/>
        <v>0.92823116833158048</v>
      </c>
      <c r="R42" s="4">
        <f t="shared" si="4"/>
        <v>13.456655937828662</v>
      </c>
      <c r="S42" s="4">
        <f t="shared" si="5"/>
        <v>174.04334406217134</v>
      </c>
    </row>
    <row r="43" spans="9:19" x14ac:dyDescent="0.3">
      <c r="I43" s="8">
        <v>20</v>
      </c>
      <c r="J43" s="22">
        <f>'Performance evolution'!L43</f>
        <v>1.5</v>
      </c>
      <c r="K43" s="26">
        <f>'Performance evolution'!K43</f>
        <v>2</v>
      </c>
      <c r="L43" s="23">
        <f>L42-($F$2*$F$3*$F$4*($F$5/2))*L42/SUM($L42:$M42)+R42</f>
        <v>54.702711388401816</v>
      </c>
      <c r="M43" s="23">
        <f>M42-($F$2*$F$3*$F$4*($F$5/2))*M42/SUM($L42:$M42)+S42</f>
        <v>695.29728861159811</v>
      </c>
      <c r="N43" s="32">
        <f t="shared" si="0"/>
        <v>29.149823379425932</v>
      </c>
      <c r="O43" s="32">
        <f t="shared" si="1"/>
        <v>377.90722923871988</v>
      </c>
      <c r="P43" s="33">
        <f t="shared" si="2"/>
        <v>7.1611149326458054E-2</v>
      </c>
      <c r="Q43" s="33">
        <f t="shared" si="3"/>
        <v>0.92838885067354193</v>
      </c>
      <c r="R43" s="24">
        <f t="shared" si="4"/>
        <v>13.427090498710886</v>
      </c>
      <c r="S43" s="24">
        <f t="shared" si="5"/>
        <v>174.0729095012891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EE231-6410-4EA9-82F0-C6167D05DE0B}">
  <dimension ref="B2:S44"/>
  <sheetViews>
    <sheetView zoomScale="72" zoomScaleNormal="80" workbookViewId="0">
      <selection activeCell="F9" sqref="F9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2.5000000000000001E-2</v>
      </c>
      <c r="I3">
        <v>0</v>
      </c>
      <c r="J3" s="14">
        <f>'Performance evolution'!N3</f>
        <v>0.9</v>
      </c>
      <c r="K3" s="25">
        <f>'Performance evolution'!M3</f>
        <v>0.7</v>
      </c>
      <c r="L3" s="15">
        <f>F2*F3*F4-M3</f>
        <v>1746.5000000000002</v>
      </c>
      <c r="M3" s="29">
        <f>F2*F3*F4*0.002</f>
        <v>3.5000000000000004</v>
      </c>
      <c r="N3" s="31">
        <f>IF($F$6=1,J3^$F$7*LOG(L3)^$F$8,EXP(J3*$F$7+LOG(L3)*$F$8))</f>
        <v>5.8885042114009609</v>
      </c>
      <c r="O3" s="31">
        <f>IF($F$6=1,K3^$F$7*LOG(M3)^$F$8,EXP(K3*$F$7+LOG(M3)*$F$8))</f>
        <v>4.1624176756155089E-2</v>
      </c>
      <c r="P3" s="30">
        <f>N3/SUM($N3:$O3)</f>
        <v>0.99298089787747568</v>
      </c>
      <c r="Q3" s="30">
        <f>O3/SUM($N3:$O3)</f>
        <v>7.0191021225242782E-3</v>
      </c>
      <c r="R3" s="4">
        <f>$F$2*$F$3*$F$4*($F$5/2)*P3</f>
        <v>390.9862285392561</v>
      </c>
      <c r="S3" s="4">
        <f>$F$2*$F$3*$F$4*($F$5/2)*Q3</f>
        <v>2.7637714607439348</v>
      </c>
    </row>
    <row r="4" spans="2:19" x14ac:dyDescent="0.3">
      <c r="B4" t="s">
        <v>29</v>
      </c>
      <c r="F4" s="17">
        <f>'Total market'!C6</f>
        <v>7.0000000000000007E-2</v>
      </c>
      <c r="I4">
        <v>0.5</v>
      </c>
      <c r="J4" s="14">
        <f>'Performance evolution'!N4</f>
        <v>0.9</v>
      </c>
      <c r="K4" s="25">
        <f>'Performance evolution'!M4</f>
        <v>0.70073936043929963</v>
      </c>
      <c r="L4" s="15">
        <f>L3-($F$2*$F$3*$F$4*($F$5/2))*L3/SUM($L3:$M3)+R3</f>
        <v>1744.5237285392564</v>
      </c>
      <c r="M4" s="15">
        <f>M3-($F$2*$F$3*$F$4*($F$5/2))*M3/SUM($L3:$M3)+S3</f>
        <v>5.4762714607439351</v>
      </c>
      <c r="N4" s="31">
        <f t="shared" ref="N4:O43" si="0">IF($F$6=1,J4^$F$7*LOG(L4)^$F$8,EXP(J4*$F$7+LOG(L4)*$F$8))</f>
        <v>5.8867182395508895</v>
      </c>
      <c r="O4" s="31">
        <f t="shared" si="0"/>
        <v>7.713369527408237E-2</v>
      </c>
      <c r="P4" s="30">
        <f t="shared" ref="P4:P43" si="1">N4/SUM($N4:$O4)</f>
        <v>0.98706646373568185</v>
      </c>
      <c r="Q4" s="30">
        <f t="shared" ref="Q4:Q43" si="2">O4/SUM($N4:$O4)</f>
        <v>1.2933536264318087E-2</v>
      </c>
      <c r="R4" s="4">
        <f t="shared" ref="R4:S43" si="3">$F$2*$F$3*$F$4*($F$5/2)*P4</f>
        <v>388.65742009592481</v>
      </c>
      <c r="S4" s="4">
        <f t="shared" si="3"/>
        <v>5.0925799040752473</v>
      </c>
    </row>
    <row r="5" spans="2:19" x14ac:dyDescent="0.3">
      <c r="B5" t="s">
        <v>40</v>
      </c>
      <c r="F5" s="17">
        <v>0.45</v>
      </c>
      <c r="I5">
        <v>1</v>
      </c>
      <c r="J5" s="14">
        <f>'Performance evolution'!N5</f>
        <v>0.9</v>
      </c>
      <c r="K5" s="25">
        <f>'Performance evolution'!M5</f>
        <v>0.70164925751904428</v>
      </c>
      <c r="L5" s="15">
        <f t="shared" ref="L5:L13" si="4">L4-($F$2*$F$3*$F$4*($F$5/2))*L4/SUM($L4:$M4)+R4</f>
        <v>1740.6633097138485</v>
      </c>
      <c r="M5" s="15">
        <f t="shared" ref="M5:M13" si="5">M4-($F$2*$F$3*$F$4*($F$5/2))*M4/SUM($L4:$M4)+S4</f>
        <v>9.3366902861517964</v>
      </c>
      <c r="N5" s="31">
        <f t="shared" si="0"/>
        <v>5.8832244890458378</v>
      </c>
      <c r="O5" s="31">
        <f t="shared" si="0"/>
        <v>0.13408389468896142</v>
      </c>
      <c r="P5" s="30">
        <f t="shared" si="1"/>
        <v>0.9777169647725884</v>
      </c>
      <c r="Q5" s="30">
        <f t="shared" si="2"/>
        <v>2.2283035227411555E-2</v>
      </c>
      <c r="R5" s="4">
        <f t="shared" si="3"/>
        <v>384.97605487920674</v>
      </c>
      <c r="S5" s="4">
        <f t="shared" si="3"/>
        <v>8.7739451207933001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evolution'!N6</f>
        <v>0.9</v>
      </c>
      <c r="K6" s="25">
        <f>'Performance evolution'!M6</f>
        <v>0.70279571674910446</v>
      </c>
      <c r="L6" s="15">
        <f t="shared" si="4"/>
        <v>1733.9901199074393</v>
      </c>
      <c r="M6" s="15">
        <f t="shared" si="5"/>
        <v>16.009880092560941</v>
      </c>
      <c r="N6" s="31">
        <f t="shared" si="0"/>
        <v>5.877169273027973</v>
      </c>
      <c r="O6" s="31">
        <f t="shared" si="0"/>
        <v>0.20849372064489646</v>
      </c>
      <c r="P6" s="30">
        <f t="shared" si="1"/>
        <v>0.96574017968762604</v>
      </c>
      <c r="Q6" s="30">
        <f t="shared" si="2"/>
        <v>3.4259820312373991E-2</v>
      </c>
      <c r="R6" s="4">
        <f t="shared" si="3"/>
        <v>380.2601957520028</v>
      </c>
      <c r="S6" s="4">
        <f t="shared" si="3"/>
        <v>13.489804247997261</v>
      </c>
    </row>
    <row r="7" spans="2:19" ht="14.4" customHeight="1" x14ac:dyDescent="0.3">
      <c r="B7" t="s">
        <v>42</v>
      </c>
      <c r="F7" s="1">
        <v>5.5</v>
      </c>
      <c r="I7">
        <v>2</v>
      </c>
      <c r="J7" s="14">
        <f>'Performance evolution'!N7</f>
        <v>0.9</v>
      </c>
      <c r="K7" s="25">
        <f>'Performance evolution'!M7</f>
        <v>0.70427739545672952</v>
      </c>
      <c r="L7" s="15">
        <f t="shared" si="4"/>
        <v>1724.1025386802683</v>
      </c>
      <c r="M7" s="15">
        <f t="shared" si="5"/>
        <v>25.897461319731988</v>
      </c>
      <c r="N7" s="31">
        <f t="shared" si="0"/>
        <v>5.8681601317714298</v>
      </c>
      <c r="O7" s="31">
        <f t="shared" si="0"/>
        <v>0.29042435346240913</v>
      </c>
      <c r="P7" s="30">
        <f t="shared" si="1"/>
        <v>0.95284235295322384</v>
      </c>
      <c r="Q7" s="30">
        <f t="shared" si="2"/>
        <v>4.7157647046776177E-2</v>
      </c>
      <c r="R7" s="4">
        <f t="shared" si="3"/>
        <v>375.18167647533193</v>
      </c>
      <c r="S7" s="4">
        <f t="shared" si="3"/>
        <v>18.568323524668124</v>
      </c>
    </row>
    <row r="8" spans="2:19" ht="14.4" customHeight="1" x14ac:dyDescent="0.3">
      <c r="B8" t="s">
        <v>43</v>
      </c>
      <c r="F8" s="1">
        <v>2</v>
      </c>
      <c r="I8">
        <v>2.5</v>
      </c>
      <c r="J8" s="14">
        <f>'Performance evolution'!N8</f>
        <v>0.9</v>
      </c>
      <c r="K8" s="25">
        <f>'Performance evolution'!M8</f>
        <v>0.70624428096202863</v>
      </c>
      <c r="L8" s="15">
        <f t="shared" si="4"/>
        <v>1711.3611439525398</v>
      </c>
      <c r="M8" s="15">
        <f t="shared" si="5"/>
        <v>38.638856047460415</v>
      </c>
      <c r="N8" s="31">
        <f t="shared" si="0"/>
        <v>5.8564845213301693</v>
      </c>
      <c r="O8" s="31">
        <f t="shared" si="0"/>
        <v>0.37189412988087189</v>
      </c>
      <c r="P8" s="30">
        <f t="shared" si="1"/>
        <v>0.94029037881173771</v>
      </c>
      <c r="Q8" s="30">
        <f t="shared" si="2"/>
        <v>5.9709621188262389E-2</v>
      </c>
      <c r="R8" s="4">
        <f t="shared" si="3"/>
        <v>370.23933665712178</v>
      </c>
      <c r="S8" s="4">
        <f t="shared" si="3"/>
        <v>23.51066334287832</v>
      </c>
    </row>
    <row r="9" spans="2:19" x14ac:dyDescent="0.3">
      <c r="B9" s="27"/>
      <c r="I9">
        <v>3</v>
      </c>
      <c r="J9" s="14">
        <f>'Performance evolution'!N9</f>
        <v>0.9</v>
      </c>
      <c r="K9" s="25">
        <f>'Performance evolution'!M9</f>
        <v>0.70892759434576902</v>
      </c>
      <c r="L9" s="15">
        <f t="shared" si="4"/>
        <v>1696.5442232203402</v>
      </c>
      <c r="M9" s="15">
        <f t="shared" si="5"/>
        <v>53.455776779660141</v>
      </c>
      <c r="N9" s="31">
        <f t="shared" si="0"/>
        <v>5.8428119822607902</v>
      </c>
      <c r="O9" s="31">
        <f t="shared" si="0"/>
        <v>0.45018926103830809</v>
      </c>
      <c r="P9" s="30">
        <f t="shared" si="1"/>
        <v>0.92846191449307625</v>
      </c>
      <c r="Q9" s="30">
        <f t="shared" si="2"/>
        <v>7.1538085506923699E-2</v>
      </c>
      <c r="R9" s="4">
        <f t="shared" si="3"/>
        <v>365.58187883164885</v>
      </c>
      <c r="S9" s="4">
        <f t="shared" si="3"/>
        <v>28.16812116835121</v>
      </c>
    </row>
    <row r="10" spans="2:19" x14ac:dyDescent="0.3">
      <c r="I10">
        <v>3.5</v>
      </c>
      <c r="J10" s="14">
        <f>'Performance evolution'!N10</f>
        <v>0.9</v>
      </c>
      <c r="K10" s="25">
        <f>'Performance evolution'!M10</f>
        <v>0.71268678079110181</v>
      </c>
      <c r="L10" s="15">
        <f t="shared" si="4"/>
        <v>1680.4036518274124</v>
      </c>
      <c r="M10" s="15">
        <f t="shared" si="5"/>
        <v>69.596348172587824</v>
      </c>
      <c r="N10" s="31">
        <f t="shared" si="0"/>
        <v>5.8277999052235598</v>
      </c>
      <c r="O10" s="31">
        <f t="shared" si="0"/>
        <v>0.52698543953240418</v>
      </c>
      <c r="P10" s="30">
        <f t="shared" si="1"/>
        <v>0.91707266084647876</v>
      </c>
      <c r="Q10" s="30">
        <f t="shared" si="2"/>
        <v>8.292733915352124E-2</v>
      </c>
      <c r="R10" s="4">
        <f t="shared" si="3"/>
        <v>361.09736020830104</v>
      </c>
      <c r="S10" s="4">
        <f t="shared" si="3"/>
        <v>32.652639791698995</v>
      </c>
    </row>
    <row r="11" spans="2:19" x14ac:dyDescent="0.3">
      <c r="I11">
        <v>4</v>
      </c>
      <c r="J11" s="14">
        <f>'Performance evolution'!N11</f>
        <v>0.9</v>
      </c>
      <c r="K11" s="25">
        <f>'Performance evolution'!M11</f>
        <v>0.71808062993162147</v>
      </c>
      <c r="L11" s="15">
        <f t="shared" si="4"/>
        <v>1663.4101903745457</v>
      </c>
      <c r="M11" s="15">
        <f t="shared" si="5"/>
        <v>86.589809625454564</v>
      </c>
      <c r="N11" s="31">
        <f t="shared" si="0"/>
        <v>5.8118591192294753</v>
      </c>
      <c r="O11" s="31">
        <f t="shared" si="0"/>
        <v>0.60732505350601651</v>
      </c>
      <c r="P11" s="30">
        <f t="shared" si="1"/>
        <v>0.90538905923816027</v>
      </c>
      <c r="Q11" s="30">
        <f t="shared" si="2"/>
        <v>9.4610940761839679E-2</v>
      </c>
      <c r="R11" s="4">
        <f t="shared" si="3"/>
        <v>356.49694207502563</v>
      </c>
      <c r="S11" s="4">
        <f t="shared" si="3"/>
        <v>37.253057924974378</v>
      </c>
    </row>
    <row r="12" spans="2:19" x14ac:dyDescent="0.3">
      <c r="I12">
        <v>4.5</v>
      </c>
      <c r="J12" s="14">
        <f>'Performance evolution'!N12</f>
        <v>0.9</v>
      </c>
      <c r="K12" s="25">
        <f>'Performance evolution'!M12</f>
        <v>0.72596782174007313</v>
      </c>
      <c r="L12" s="15">
        <f t="shared" si="4"/>
        <v>1645.6398396152983</v>
      </c>
      <c r="M12" s="15">
        <f t="shared" si="5"/>
        <v>104.36016038470166</v>
      </c>
      <c r="N12" s="31">
        <f t="shared" si="0"/>
        <v>5.7950381504851745</v>
      </c>
      <c r="O12" s="31">
        <f t="shared" si="0"/>
        <v>0.70003216769126142</v>
      </c>
      <c r="P12" s="30">
        <f t="shared" si="1"/>
        <v>0.89222100248364933</v>
      </c>
      <c r="Q12" s="30">
        <f t="shared" si="2"/>
        <v>0.10777899751635073</v>
      </c>
      <c r="R12" s="4">
        <f t="shared" si="3"/>
        <v>351.31201972793696</v>
      </c>
      <c r="S12" s="4">
        <f t="shared" si="3"/>
        <v>42.437980272063108</v>
      </c>
    </row>
    <row r="13" spans="2:19" x14ac:dyDescent="0.3">
      <c r="I13">
        <v>5</v>
      </c>
      <c r="J13" s="14">
        <f>'Performance evolution'!N13</f>
        <v>0.9</v>
      </c>
      <c r="K13" s="25">
        <f>'Performance evolution'!M13</f>
        <v>0.73763289084896821</v>
      </c>
      <c r="L13" s="15">
        <f t="shared" si="4"/>
        <v>1626.6828954297932</v>
      </c>
      <c r="M13" s="15">
        <f t="shared" si="5"/>
        <v>123.31710457020688</v>
      </c>
      <c r="N13" s="31">
        <f t="shared" si="0"/>
        <v>5.7769198875525527</v>
      </c>
      <c r="O13" s="31">
        <f t="shared" si="0"/>
        <v>0.82004796785996903</v>
      </c>
      <c r="P13" s="30">
        <f t="shared" si="1"/>
        <v>0.87569319938596402</v>
      </c>
      <c r="Q13" s="30">
        <f t="shared" si="2"/>
        <v>0.12430680061403601</v>
      </c>
      <c r="R13" s="4">
        <f t="shared" si="3"/>
        <v>344.80419725822338</v>
      </c>
      <c r="S13" s="4">
        <f t="shared" si="3"/>
        <v>48.945802741776689</v>
      </c>
    </row>
    <row r="14" spans="2:19" x14ac:dyDescent="0.3">
      <c r="I14">
        <v>5.5</v>
      </c>
      <c r="J14" s="14">
        <f>'Performance evolution'!N14</f>
        <v>0.9</v>
      </c>
      <c r="K14" s="25">
        <f>'Performance evolution'!M14</f>
        <v>0.75491011595671531</v>
      </c>
      <c r="L14" s="15">
        <f t="shared" ref="L14:M29" si="6">L13-($F$2*$F$3*$F$4*($F$5/2))*L13/SUM($L13:$M13)+R13</f>
        <v>1605.4834412163132</v>
      </c>
      <c r="M14" s="15">
        <f t="shared" si="6"/>
        <v>144.516558783687</v>
      </c>
      <c r="N14" s="31">
        <f t="shared" si="0"/>
        <v>5.7564407729564051</v>
      </c>
      <c r="O14" s="31">
        <f t="shared" si="0"/>
        <v>0.9937982303367876</v>
      </c>
      <c r="P14" s="30">
        <f t="shared" si="1"/>
        <v>0.85277584544014662</v>
      </c>
      <c r="Q14" s="30">
        <f t="shared" si="2"/>
        <v>0.14722415455985338</v>
      </c>
      <c r="R14" s="4">
        <f t="shared" si="3"/>
        <v>335.78048914205777</v>
      </c>
      <c r="S14" s="4">
        <f t="shared" si="3"/>
        <v>57.969510857942275</v>
      </c>
    </row>
    <row r="15" spans="2:19" x14ac:dyDescent="0.3">
      <c r="I15">
        <v>6</v>
      </c>
      <c r="J15" s="14">
        <f>'Performance evolution'!N15</f>
        <v>0.9</v>
      </c>
      <c r="K15" s="25">
        <f>'Performance evolution'!M15</f>
        <v>0.78023418652312582</v>
      </c>
      <c r="L15" s="15">
        <f t="shared" si="6"/>
        <v>1580.0301560847006</v>
      </c>
      <c r="M15" s="15">
        <f t="shared" si="6"/>
        <v>169.96984391529972</v>
      </c>
      <c r="N15" s="31">
        <f t="shared" si="0"/>
        <v>5.7315412259516192</v>
      </c>
      <c r="O15" s="31">
        <f t="shared" si="0"/>
        <v>1.2705504796380411</v>
      </c>
      <c r="P15" s="30">
        <f t="shared" si="1"/>
        <v>0.81854700951377424</v>
      </c>
      <c r="Q15" s="30">
        <f t="shared" si="2"/>
        <v>0.18145299048622579</v>
      </c>
      <c r="R15" s="4">
        <f t="shared" si="3"/>
        <v>322.30288499604865</v>
      </c>
      <c r="S15" s="4">
        <f t="shared" si="3"/>
        <v>71.44711500395141</v>
      </c>
    </row>
    <row r="16" spans="2:19" x14ac:dyDescent="0.3">
      <c r="I16">
        <v>6.5</v>
      </c>
      <c r="J16" s="14">
        <f>'Performance evolution'!N16</f>
        <v>0.9</v>
      </c>
      <c r="K16" s="25">
        <f>'Performance evolution'!M16</f>
        <v>0.81648113976307224</v>
      </c>
      <c r="L16" s="15">
        <f t="shared" si="6"/>
        <v>1546.8262559616915</v>
      </c>
      <c r="M16" s="15">
        <f t="shared" si="6"/>
        <v>203.17374403830868</v>
      </c>
      <c r="N16" s="31">
        <f t="shared" si="0"/>
        <v>5.6985333354590839</v>
      </c>
      <c r="O16" s="31">
        <f t="shared" si="0"/>
        <v>1.7463272828755454</v>
      </c>
      <c r="P16" s="30">
        <f t="shared" si="1"/>
        <v>0.76543183648397328</v>
      </c>
      <c r="Q16" s="30">
        <f t="shared" si="2"/>
        <v>0.23456816351602677</v>
      </c>
      <c r="R16" s="4">
        <f t="shared" si="3"/>
        <v>301.38878561556453</v>
      </c>
      <c r="S16" s="4">
        <f t="shared" si="3"/>
        <v>92.361214384435556</v>
      </c>
    </row>
    <row r="17" spans="9:19" x14ac:dyDescent="0.3">
      <c r="I17">
        <v>7</v>
      </c>
      <c r="J17" s="14">
        <f>'Performance evolution'!N17</f>
        <v>0.9</v>
      </c>
      <c r="K17" s="25">
        <f>'Performance evolution'!M17</f>
        <v>0.8663848384624977</v>
      </c>
      <c r="L17" s="15">
        <f t="shared" si="6"/>
        <v>1500.1791339858753</v>
      </c>
      <c r="M17" s="15">
        <f t="shared" si="6"/>
        <v>249.82086601412479</v>
      </c>
      <c r="N17" s="31">
        <f t="shared" si="0"/>
        <v>5.6511121975974206</v>
      </c>
      <c r="O17" s="31">
        <f t="shared" si="0"/>
        <v>2.6120019720717345</v>
      </c>
      <c r="P17" s="30">
        <f t="shared" si="1"/>
        <v>0.68389617782852008</v>
      </c>
      <c r="Q17" s="30">
        <f t="shared" si="2"/>
        <v>0.31610382217147992</v>
      </c>
      <c r="R17" s="4">
        <f t="shared" si="3"/>
        <v>269.28412001997981</v>
      </c>
      <c r="S17" s="4">
        <f t="shared" si="3"/>
        <v>124.46587998002023</v>
      </c>
    </row>
    <row r="18" spans="9:19" x14ac:dyDescent="0.3">
      <c r="I18">
        <v>7.5</v>
      </c>
      <c r="J18" s="14">
        <f>'Performance evolution'!N18</f>
        <v>0.9</v>
      </c>
      <c r="K18" s="25">
        <f>'Performance evolution'!M18</f>
        <v>0.9312779170527814</v>
      </c>
      <c r="L18" s="15">
        <f t="shared" si="6"/>
        <v>1431.9229488590331</v>
      </c>
      <c r="M18" s="15">
        <f t="shared" si="6"/>
        <v>318.07705114096694</v>
      </c>
      <c r="N18" s="31">
        <f t="shared" si="0"/>
        <v>5.5793766012178603</v>
      </c>
      <c r="O18" s="31">
        <f t="shared" si="0"/>
        <v>4.2334610906490129</v>
      </c>
      <c r="P18" s="30">
        <f t="shared" si="1"/>
        <v>0.56857932194702332</v>
      </c>
      <c r="Q18" s="30">
        <f t="shared" si="2"/>
        <v>0.43142067805297668</v>
      </c>
      <c r="R18" s="4">
        <f t="shared" si="3"/>
        <v>223.87810801664045</v>
      </c>
      <c r="S18" s="4">
        <f t="shared" si="3"/>
        <v>169.8718919833596</v>
      </c>
    </row>
    <row r="19" spans="9:19" x14ac:dyDescent="0.3">
      <c r="I19">
        <v>8</v>
      </c>
      <c r="J19" s="14">
        <f>'Performance evolution'!N19</f>
        <v>0.9</v>
      </c>
      <c r="K19" s="25">
        <f>'Performance evolution'!M19</f>
        <v>1.0091281544662325</v>
      </c>
      <c r="L19" s="15">
        <f t="shared" si="6"/>
        <v>1333.6183933823911</v>
      </c>
      <c r="M19" s="15">
        <f t="shared" si="6"/>
        <v>416.38160661760901</v>
      </c>
      <c r="N19" s="31">
        <f t="shared" si="0"/>
        <v>5.4706965000752783</v>
      </c>
      <c r="O19" s="31">
        <f t="shared" si="0"/>
        <v>7.2133794140311966</v>
      </c>
      <c r="P19" s="30">
        <f t="shared" si="1"/>
        <v>0.43130430132407949</v>
      </c>
      <c r="Q19" s="30">
        <f t="shared" si="2"/>
        <v>0.5686956986759204</v>
      </c>
      <c r="R19" s="4">
        <f t="shared" si="3"/>
        <v>169.82606864635633</v>
      </c>
      <c r="S19" s="4">
        <f t="shared" si="3"/>
        <v>223.9239313536437</v>
      </c>
    </row>
    <row r="20" spans="9:19" x14ac:dyDescent="0.3">
      <c r="I20">
        <v>8.5</v>
      </c>
      <c r="J20" s="14">
        <f>'Performance evolution'!N20</f>
        <v>0.9</v>
      </c>
      <c r="K20" s="25">
        <f>'Performance evolution'!M20</f>
        <v>1.0927418442311179</v>
      </c>
      <c r="L20" s="15">
        <f t="shared" si="6"/>
        <v>1203.3803235177095</v>
      </c>
      <c r="M20" s="15">
        <f t="shared" si="6"/>
        <v>546.61967648229074</v>
      </c>
      <c r="N20" s="31">
        <f t="shared" si="0"/>
        <v>5.3155578718000518</v>
      </c>
      <c r="O20" s="31">
        <f t="shared" si="0"/>
        <v>12.20713342326701</v>
      </c>
      <c r="P20" s="30">
        <f t="shared" si="1"/>
        <v>0.30335282305044503</v>
      </c>
      <c r="Q20" s="30">
        <f t="shared" si="2"/>
        <v>0.69664717694955491</v>
      </c>
      <c r="R20" s="4">
        <f t="shared" si="3"/>
        <v>119.44517407611275</v>
      </c>
      <c r="S20" s="4">
        <f t="shared" si="3"/>
        <v>274.30482592388728</v>
      </c>
    </row>
    <row r="21" spans="9:19" x14ac:dyDescent="0.3">
      <c r="I21">
        <v>9</v>
      </c>
      <c r="J21" s="14">
        <f>'Performance evolution'!N21</f>
        <v>0.9</v>
      </c>
      <c r="K21" s="25">
        <f>'Performance evolution'!M21</f>
        <v>1.1704115563641841</v>
      </c>
      <c r="L21" s="15">
        <f t="shared" si="6"/>
        <v>1052.0649248023376</v>
      </c>
      <c r="M21" s="15">
        <f t="shared" si="6"/>
        <v>697.93507519766263</v>
      </c>
      <c r="N21" s="31">
        <f t="shared" si="0"/>
        <v>5.1160519908720943</v>
      </c>
      <c r="O21" s="31">
        <f t="shared" si="0"/>
        <v>19.216088742027008</v>
      </c>
      <c r="P21" s="30">
        <f t="shared" si="1"/>
        <v>0.21025901695343893</v>
      </c>
      <c r="Q21" s="30">
        <f t="shared" si="2"/>
        <v>0.78974098304656104</v>
      </c>
      <c r="R21" s="4">
        <f t="shared" si="3"/>
        <v>82.789487925416594</v>
      </c>
      <c r="S21" s="4">
        <f t="shared" si="3"/>
        <v>310.96051207458345</v>
      </c>
    </row>
    <row r="22" spans="9:19" x14ac:dyDescent="0.3">
      <c r="I22">
        <v>9.5</v>
      </c>
      <c r="J22" s="14">
        <f>'Performance evolution'!N22</f>
        <v>0.9</v>
      </c>
      <c r="K22" s="25">
        <f>'Performance evolution'!M22</f>
        <v>1.2307889091354312</v>
      </c>
      <c r="L22" s="15">
        <f t="shared" si="6"/>
        <v>898.13980464722817</v>
      </c>
      <c r="M22" s="15">
        <f t="shared" si="6"/>
        <v>851.86019535277194</v>
      </c>
      <c r="N22" s="31">
        <f t="shared" si="0"/>
        <v>4.8860944409049623</v>
      </c>
      <c r="O22" s="31">
        <f t="shared" si="0"/>
        <v>26.906306198219745</v>
      </c>
      <c r="P22" s="30">
        <f t="shared" si="1"/>
        <v>0.15368749583798286</v>
      </c>
      <c r="Q22" s="30">
        <f t="shared" si="2"/>
        <v>0.84631250416201709</v>
      </c>
      <c r="R22" s="4">
        <f t="shared" si="3"/>
        <v>60.514451486205758</v>
      </c>
      <c r="S22" s="4">
        <f t="shared" si="3"/>
        <v>333.2355485137943</v>
      </c>
    </row>
    <row r="23" spans="9:19" x14ac:dyDescent="0.3">
      <c r="I23">
        <v>10</v>
      </c>
      <c r="J23" s="14">
        <f>'Performance evolution'!N23</f>
        <v>0.9</v>
      </c>
      <c r="K23" s="25">
        <f>'Performance evolution'!M23</f>
        <v>1.2691154816061527</v>
      </c>
      <c r="L23" s="15">
        <f t="shared" si="6"/>
        <v>756.57280008780754</v>
      </c>
      <c r="M23" s="15">
        <f t="shared" si="6"/>
        <v>993.42719991219246</v>
      </c>
      <c r="N23" s="31">
        <f t="shared" si="0"/>
        <v>4.6427157424985426</v>
      </c>
      <c r="O23" s="31">
        <f t="shared" si="0"/>
        <v>33.317253628305338</v>
      </c>
      <c r="P23" s="30">
        <f t="shared" si="1"/>
        <v>0.12230557135458045</v>
      </c>
      <c r="Q23" s="30">
        <f t="shared" si="2"/>
        <v>0.87769442864541947</v>
      </c>
      <c r="R23" s="4">
        <f t="shared" si="3"/>
        <v>48.157818720866061</v>
      </c>
      <c r="S23" s="4">
        <f t="shared" si="3"/>
        <v>345.59218127913397</v>
      </c>
    </row>
    <row r="24" spans="9:19" x14ac:dyDescent="0.3">
      <c r="I24">
        <v>10.5</v>
      </c>
      <c r="J24" s="14">
        <f>'Performance evolution'!N24</f>
        <v>0.9</v>
      </c>
      <c r="K24" s="25">
        <f>'Performance evolution'!M24</f>
        <v>1.2886994883642375</v>
      </c>
      <c r="L24" s="15">
        <f t="shared" si="6"/>
        <v>634.5017387889169</v>
      </c>
      <c r="M24" s="15">
        <f t="shared" si="6"/>
        <v>1115.498261211083</v>
      </c>
      <c r="N24" s="31">
        <f t="shared" si="0"/>
        <v>4.399509114798871</v>
      </c>
      <c r="O24" s="31">
        <f t="shared" si="0"/>
        <v>37.472500353600033</v>
      </c>
      <c r="P24" s="30">
        <f t="shared" si="1"/>
        <v>0.10507040790863433</v>
      </c>
      <c r="Q24" s="30">
        <f t="shared" si="2"/>
        <v>0.8949295920913658</v>
      </c>
      <c r="R24" s="4">
        <f t="shared" si="3"/>
        <v>41.371473114024774</v>
      </c>
      <c r="S24" s="4">
        <f t="shared" si="3"/>
        <v>352.37852688597536</v>
      </c>
    </row>
    <row r="25" spans="9:19" x14ac:dyDescent="0.3">
      <c r="I25">
        <v>11</v>
      </c>
      <c r="J25" s="14">
        <f>'Performance evolution'!N25</f>
        <v>0.9</v>
      </c>
      <c r="K25" s="25">
        <f>'Performance evolution'!M25</f>
        <v>1.2966780936833935</v>
      </c>
      <c r="L25" s="15">
        <f t="shared" si="6"/>
        <v>533.11032067543533</v>
      </c>
      <c r="M25" s="15">
        <f t="shared" si="6"/>
        <v>1216.8896793245647</v>
      </c>
      <c r="N25" s="31">
        <f t="shared" si="0"/>
        <v>4.165295493384674</v>
      </c>
      <c r="O25" s="31">
        <f t="shared" si="0"/>
        <v>39.733609405863788</v>
      </c>
      <c r="P25" s="30">
        <f t="shared" si="1"/>
        <v>9.4883813228242575E-2</v>
      </c>
      <c r="Q25" s="30">
        <f t="shared" si="2"/>
        <v>0.90511618677175742</v>
      </c>
      <c r="R25" s="4">
        <f t="shared" si="3"/>
        <v>37.360501458620519</v>
      </c>
      <c r="S25" s="4">
        <f t="shared" si="3"/>
        <v>356.38949854137951</v>
      </c>
    </row>
    <row r="26" spans="9:19" x14ac:dyDescent="0.3">
      <c r="I26">
        <v>11.5</v>
      </c>
      <c r="J26" s="14">
        <f>'Performance evolution'!N26</f>
        <v>0.9</v>
      </c>
      <c r="K26" s="25">
        <f>'Performance evolution'!M26</f>
        <v>1.2992363112763423</v>
      </c>
      <c r="L26" s="15">
        <f t="shared" si="6"/>
        <v>450.52099998208291</v>
      </c>
      <c r="M26" s="15">
        <f t="shared" si="6"/>
        <v>1299.4790000179171</v>
      </c>
      <c r="N26" s="31">
        <f t="shared" si="0"/>
        <v>3.9449579047613597</v>
      </c>
      <c r="O26" s="31">
        <f t="shared" si="0"/>
        <v>40.912656459848371</v>
      </c>
      <c r="P26" s="30">
        <f t="shared" si="1"/>
        <v>8.7943997036849145E-2</v>
      </c>
      <c r="Q26" s="30">
        <f t="shared" si="2"/>
        <v>0.91205600296315081</v>
      </c>
      <c r="R26" s="4">
        <f t="shared" si="3"/>
        <v>34.627948833259353</v>
      </c>
      <c r="S26" s="4">
        <f t="shared" si="3"/>
        <v>359.12205116674068</v>
      </c>
    </row>
    <row r="27" spans="9:19" x14ac:dyDescent="0.3">
      <c r="I27">
        <v>12</v>
      </c>
      <c r="J27" s="14">
        <f>'Performance evolution'!N27</f>
        <v>0.9</v>
      </c>
      <c r="K27" s="25">
        <f>'Performance evolution'!M27</f>
        <v>1.2998676439925723</v>
      </c>
      <c r="L27" s="15">
        <f t="shared" si="6"/>
        <v>383.78172381937361</v>
      </c>
      <c r="M27" s="15">
        <f t="shared" si="6"/>
        <v>1366.2182761806264</v>
      </c>
      <c r="N27" s="31">
        <f t="shared" si="0"/>
        <v>3.7406506766188379</v>
      </c>
      <c r="O27" s="31">
        <f t="shared" si="0"/>
        <v>41.597229865553992</v>
      </c>
      <c r="P27" s="30">
        <f t="shared" si="1"/>
        <v>8.250607729973887E-2</v>
      </c>
      <c r="Q27" s="30">
        <f t="shared" si="2"/>
        <v>0.9174939227002612</v>
      </c>
      <c r="R27" s="4">
        <f t="shared" si="3"/>
        <v>32.486767936772182</v>
      </c>
      <c r="S27" s="4">
        <f t="shared" si="3"/>
        <v>361.26323206322792</v>
      </c>
    </row>
    <row r="28" spans="9:19" x14ac:dyDescent="0.3">
      <c r="I28">
        <v>12.5</v>
      </c>
      <c r="J28" s="14">
        <f>'Performance evolution'!N28</f>
        <v>0.9</v>
      </c>
      <c r="K28" s="25">
        <f>'Performance evolution'!M28</f>
        <v>1.2999835350969724</v>
      </c>
      <c r="L28" s="15">
        <f t="shared" si="6"/>
        <v>329.91760389678672</v>
      </c>
      <c r="M28" s="15">
        <f t="shared" si="6"/>
        <v>1420.0823961032133</v>
      </c>
      <c r="N28" s="31">
        <f t="shared" si="0"/>
        <v>3.5529174462748405</v>
      </c>
      <c r="O28" s="31">
        <f t="shared" si="0"/>
        <v>42.064622977887389</v>
      </c>
      <c r="P28" s="30">
        <f t="shared" si="1"/>
        <v>7.7884897196100644E-2</v>
      </c>
      <c r="Q28" s="30">
        <f t="shared" si="2"/>
        <v>0.92211510280389941</v>
      </c>
      <c r="R28" s="4">
        <f t="shared" si="3"/>
        <v>30.667178270964634</v>
      </c>
      <c r="S28" s="4">
        <f t="shared" si="3"/>
        <v>363.08282172903546</v>
      </c>
    </row>
    <row r="29" spans="9:19" x14ac:dyDescent="0.3">
      <c r="I29">
        <v>13</v>
      </c>
      <c r="J29" s="14">
        <f>'Performance evolution'!N29</f>
        <v>0.9</v>
      </c>
      <c r="K29" s="25">
        <f>'Performance evolution'!M29</f>
        <v>1.2999986224740572</v>
      </c>
      <c r="L29" s="15">
        <f t="shared" si="6"/>
        <v>286.35332129097435</v>
      </c>
      <c r="M29" s="15">
        <f t="shared" si="6"/>
        <v>1463.6466787090258</v>
      </c>
      <c r="N29" s="31">
        <f t="shared" si="0"/>
        <v>3.3815012246123519</v>
      </c>
      <c r="O29" s="31">
        <f t="shared" si="0"/>
        <v>42.418279566131645</v>
      </c>
      <c r="P29" s="30">
        <f t="shared" si="1"/>
        <v>7.3832257845560342E-2</v>
      </c>
      <c r="Q29" s="30">
        <f t="shared" si="2"/>
        <v>0.92616774215443975</v>
      </c>
      <c r="R29" s="4">
        <f t="shared" si="3"/>
        <v>29.07145152668939</v>
      </c>
      <c r="S29" s="4">
        <f t="shared" si="3"/>
        <v>364.67854847331068</v>
      </c>
    </row>
    <row r="30" spans="9:19" x14ac:dyDescent="0.3">
      <c r="I30">
        <v>13.5</v>
      </c>
      <c r="J30" s="14">
        <f>'Performance evolution'!N30</f>
        <v>0.9</v>
      </c>
      <c r="K30" s="25">
        <f>'Performance evolution'!M30</f>
        <v>1.2999999289600905</v>
      </c>
      <c r="L30" s="15">
        <f t="shared" ref="L30:M30" si="7">L29-($F$2*$F$3*$F$4*($F$5/2))*L29/SUM($L29:$M29)+R29</f>
        <v>250.99527552719451</v>
      </c>
      <c r="M30" s="15">
        <f t="shared" si="7"/>
        <v>1499.0047244728055</v>
      </c>
      <c r="N30" s="31">
        <f t="shared" si="0"/>
        <v>3.2257836346250537</v>
      </c>
      <c r="O30" s="31">
        <f t="shared" si="0"/>
        <v>42.69680882025267</v>
      </c>
      <c r="P30" s="30">
        <f t="shared" si="1"/>
        <v>7.0243935766357707E-2</v>
      </c>
      <c r="Q30" s="30">
        <f t="shared" si="2"/>
        <v>0.92975606423364232</v>
      </c>
      <c r="R30" s="4">
        <f t="shared" si="3"/>
        <v>27.658549708003353</v>
      </c>
      <c r="S30" s="4">
        <f t="shared" si="3"/>
        <v>366.09145029199669</v>
      </c>
    </row>
    <row r="31" spans="9:19" x14ac:dyDescent="0.3">
      <c r="I31">
        <v>14</v>
      </c>
      <c r="J31" s="14">
        <f>'Performance evolution'!N31</f>
        <v>0.9</v>
      </c>
      <c r="K31" s="25">
        <f>'Performance evolution'!M31</f>
        <v>1.2999999979953283</v>
      </c>
      <c r="L31" s="15">
        <f>L30-($F$2*$F$3*$F$4*($F$5/2))*L30/SUM($L30:$M30)+R30</f>
        <v>222.17988824157911</v>
      </c>
      <c r="M31" s="15">
        <f>M30-($F$2*$F$3*$F$4*($F$5/2))*M30/SUM($L30:$M30)+S30</f>
        <v>1527.8201117584208</v>
      </c>
      <c r="N31" s="31">
        <f t="shared" si="0"/>
        <v>3.0849682910522471</v>
      </c>
      <c r="O31" s="31">
        <f t="shared" si="0"/>
        <v>42.919460488820619</v>
      </c>
      <c r="P31" s="30">
        <f t="shared" si="1"/>
        <v>6.7058071861158156E-2</v>
      </c>
      <c r="Q31" s="30">
        <f t="shared" si="2"/>
        <v>0.9329419281388418</v>
      </c>
      <c r="R31" s="4">
        <f t="shared" si="3"/>
        <v>26.404115795331027</v>
      </c>
      <c r="S31" s="4">
        <f t="shared" si="3"/>
        <v>367.34588420466901</v>
      </c>
    </row>
    <row r="32" spans="9:19" x14ac:dyDescent="0.3">
      <c r="I32">
        <v>14.5</v>
      </c>
      <c r="J32" s="14">
        <f>'Performance evolution'!N32</f>
        <v>0.9</v>
      </c>
      <c r="K32" s="25">
        <f>'Performance evolution'!M32</f>
        <v>1.2999999999737946</v>
      </c>
      <c r="L32" s="15">
        <f t="shared" ref="L32:M42" si="8">L31-($F$2*$F$3*$F$4*($F$5/2))*L31/SUM($L31:$M31)+R31</f>
        <v>198.59352918255482</v>
      </c>
      <c r="M32" s="15">
        <f t="shared" si="8"/>
        <v>1551.4064708174451</v>
      </c>
      <c r="N32" s="31">
        <f t="shared" si="0"/>
        <v>2.9581531646882131</v>
      </c>
      <c r="O32" s="31">
        <f t="shared" si="0"/>
        <v>43.099015603796325</v>
      </c>
      <c r="P32" s="30">
        <f t="shared" si="1"/>
        <v>6.4227855158834335E-2</v>
      </c>
      <c r="Q32" s="30">
        <f t="shared" si="2"/>
        <v>0.93577214484116567</v>
      </c>
      <c r="R32" s="4">
        <f t="shared" si="3"/>
        <v>25.289717968791024</v>
      </c>
      <c r="S32" s="4">
        <f t="shared" si="3"/>
        <v>368.46028203120903</v>
      </c>
    </row>
    <row r="33" spans="9:19" x14ac:dyDescent="0.3">
      <c r="I33">
        <v>15</v>
      </c>
      <c r="J33" s="14">
        <f>'Performance evolution'!N33</f>
        <v>0.9</v>
      </c>
      <c r="K33" s="25">
        <f>'Performance evolution'!M33</f>
        <v>1.299999999999875</v>
      </c>
      <c r="L33" s="15">
        <f t="shared" si="8"/>
        <v>179.19970308527101</v>
      </c>
      <c r="M33" s="15">
        <f t="shared" si="8"/>
        <v>1570.800296914729</v>
      </c>
      <c r="N33" s="31">
        <f t="shared" si="0"/>
        <v>2.8443707758881103</v>
      </c>
      <c r="O33" s="31">
        <f t="shared" si="0"/>
        <v>43.244895909328037</v>
      </c>
      <c r="P33" s="30">
        <f t="shared" si="1"/>
        <v>6.1714385592524228E-2</v>
      </c>
      <c r="Q33" s="30">
        <f t="shared" si="2"/>
        <v>0.93828561440747582</v>
      </c>
      <c r="R33" s="4">
        <f t="shared" si="3"/>
        <v>24.300039327056417</v>
      </c>
      <c r="S33" s="4">
        <f t="shared" si="3"/>
        <v>369.44996067294363</v>
      </c>
    </row>
    <row r="34" spans="9:19" x14ac:dyDescent="0.3">
      <c r="I34">
        <v>15.5</v>
      </c>
      <c r="J34" s="14">
        <f>'Performance evolution'!N34</f>
        <v>0.9</v>
      </c>
      <c r="K34" s="25">
        <f>'Performance evolution'!M34</f>
        <v>1.2999999999999998</v>
      </c>
      <c r="L34" s="15">
        <f t="shared" si="8"/>
        <v>163.17980921814146</v>
      </c>
      <c r="M34" s="15">
        <f t="shared" si="8"/>
        <v>1586.8201907818586</v>
      </c>
      <c r="N34" s="31">
        <f t="shared" si="0"/>
        <v>2.7426203379272827</v>
      </c>
      <c r="O34" s="31">
        <f t="shared" si="0"/>
        <v>43.3642283914064</v>
      </c>
      <c r="P34" s="30">
        <f t="shared" si="1"/>
        <v>5.9484011887856424E-2</v>
      </c>
      <c r="Q34" s="30">
        <f t="shared" si="2"/>
        <v>0.94051598811214354</v>
      </c>
      <c r="R34" s="4">
        <f t="shared" si="3"/>
        <v>23.421829680843469</v>
      </c>
      <c r="S34" s="4">
        <f t="shared" si="3"/>
        <v>370.32817031915658</v>
      </c>
    </row>
    <row r="35" spans="9:19" x14ac:dyDescent="0.3">
      <c r="I35">
        <v>16</v>
      </c>
      <c r="J35" s="14">
        <f>'Performance evolution'!N35</f>
        <v>0.9</v>
      </c>
      <c r="K35" s="25">
        <f>'Performance evolution'!M35</f>
        <v>1.3</v>
      </c>
      <c r="L35" s="15">
        <f t="shared" si="8"/>
        <v>149.8861818249031</v>
      </c>
      <c r="M35" s="15">
        <f t="shared" si="8"/>
        <v>1600.1138181750971</v>
      </c>
      <c r="N35" s="31">
        <f t="shared" si="0"/>
        <v>2.6518955577256995</v>
      </c>
      <c r="O35" s="31">
        <f t="shared" si="0"/>
        <v>43.462464926255961</v>
      </c>
      <c r="P35" s="30">
        <f t="shared" si="1"/>
        <v>5.7506935581311272E-2</v>
      </c>
      <c r="Q35" s="30">
        <f t="shared" si="2"/>
        <v>0.94249306441868863</v>
      </c>
      <c r="R35" s="4">
        <f t="shared" si="3"/>
        <v>22.643355885141318</v>
      </c>
      <c r="S35" s="4">
        <f t="shared" si="3"/>
        <v>371.10664411485868</v>
      </c>
    </row>
    <row r="36" spans="9:19" x14ac:dyDescent="0.3">
      <c r="I36">
        <v>16.5</v>
      </c>
      <c r="J36" s="14">
        <f>'Performance evolution'!N36</f>
        <v>0.9</v>
      </c>
      <c r="K36" s="25">
        <f>'Performance evolution'!M36</f>
        <v>1.3</v>
      </c>
      <c r="L36" s="15">
        <f t="shared" si="8"/>
        <v>138.80514679944122</v>
      </c>
      <c r="M36" s="15">
        <f t="shared" si="8"/>
        <v>1611.194853200559</v>
      </c>
      <c r="N36" s="31">
        <f t="shared" si="0"/>
        <v>2.5712078147472868</v>
      </c>
      <c r="O36" s="31">
        <f t="shared" si="0"/>
        <v>43.543813280524802</v>
      </c>
      <c r="P36" s="30">
        <f t="shared" si="1"/>
        <v>5.5756405476542176E-2</v>
      </c>
      <c r="Q36" s="30">
        <f t="shared" si="2"/>
        <v>0.94424359452345774</v>
      </c>
      <c r="R36" s="4">
        <f t="shared" si="3"/>
        <v>21.954084656388485</v>
      </c>
      <c r="S36" s="4">
        <f t="shared" si="3"/>
        <v>371.79591534361151</v>
      </c>
    </row>
    <row r="37" spans="9:19" x14ac:dyDescent="0.3">
      <c r="I37">
        <v>17</v>
      </c>
      <c r="J37" s="14">
        <f>'Performance evolution'!N37</f>
        <v>0.9</v>
      </c>
      <c r="K37" s="25">
        <f>'Performance evolution'!M37</f>
        <v>1.3</v>
      </c>
      <c r="L37" s="15">
        <f t="shared" si="8"/>
        <v>129.52807342595543</v>
      </c>
      <c r="M37" s="15">
        <f t="shared" si="8"/>
        <v>1620.4719265740448</v>
      </c>
      <c r="N37" s="31">
        <f t="shared" si="0"/>
        <v>2.4996043861392758</v>
      </c>
      <c r="O37" s="31">
        <f t="shared" si="0"/>
        <v>43.611547191585487</v>
      </c>
      <c r="P37" s="30">
        <f t="shared" si="1"/>
        <v>5.4208240319610176E-2</v>
      </c>
      <c r="Q37" s="30">
        <f t="shared" si="2"/>
        <v>0.94579175968038987</v>
      </c>
      <c r="R37" s="4">
        <f t="shared" si="3"/>
        <v>21.344494625846512</v>
      </c>
      <c r="S37" s="4">
        <f t="shared" si="3"/>
        <v>372.40550537415356</v>
      </c>
    </row>
    <row r="38" spans="9:19" x14ac:dyDescent="0.3">
      <c r="I38">
        <v>17.5</v>
      </c>
      <c r="J38" s="14">
        <f>'Performance evolution'!N38</f>
        <v>0.9</v>
      </c>
      <c r="K38" s="25">
        <f>'Performance evolution'!M38</f>
        <v>1.3</v>
      </c>
      <c r="L38" s="15">
        <f t="shared" si="8"/>
        <v>121.72875153096196</v>
      </c>
      <c r="M38" s="15">
        <f t="shared" si="8"/>
        <v>1628.2712484690383</v>
      </c>
      <c r="N38" s="31">
        <f t="shared" si="0"/>
        <v>2.4361818015764829</v>
      </c>
      <c r="O38" s="31">
        <f t="shared" si="0"/>
        <v>43.66823277506402</v>
      </c>
      <c r="P38" s="30">
        <f t="shared" si="1"/>
        <v>5.2840532169143112E-2</v>
      </c>
      <c r="Q38" s="30">
        <f t="shared" si="2"/>
        <v>0.94715946783085692</v>
      </c>
      <c r="R38" s="4">
        <f t="shared" si="3"/>
        <v>20.805959541600103</v>
      </c>
      <c r="S38" s="4">
        <f t="shared" si="3"/>
        <v>372.94404045839997</v>
      </c>
    </row>
    <row r="39" spans="9:19" x14ac:dyDescent="0.3">
      <c r="I39">
        <v>18</v>
      </c>
      <c r="J39" s="14">
        <f>'Performance evolution'!N39</f>
        <v>0.9</v>
      </c>
      <c r="K39" s="25">
        <f>'Performance evolution'!M39</f>
        <v>1.3</v>
      </c>
      <c r="L39" s="15">
        <f t="shared" si="8"/>
        <v>115.14574197809561</v>
      </c>
      <c r="M39" s="15">
        <f t="shared" si="8"/>
        <v>1634.8542580219046</v>
      </c>
      <c r="N39" s="31">
        <f t="shared" si="0"/>
        <v>2.3800947533523695</v>
      </c>
      <c r="O39" s="31">
        <f t="shared" si="0"/>
        <v>43.715895743183374</v>
      </c>
      <c r="P39" s="30">
        <f t="shared" si="1"/>
        <v>5.1633444204463752E-2</v>
      </c>
      <c r="Q39" s="30">
        <f t="shared" si="2"/>
        <v>0.9483665557955363</v>
      </c>
      <c r="R39" s="4">
        <f t="shared" si="3"/>
        <v>20.330668655507605</v>
      </c>
      <c r="S39" s="4">
        <f t="shared" si="3"/>
        <v>373.41933134449249</v>
      </c>
    </row>
    <row r="40" spans="9:19" x14ac:dyDescent="0.3">
      <c r="I40">
        <v>18.5</v>
      </c>
      <c r="J40" s="14">
        <f>'Performance evolution'!N40</f>
        <v>0.9</v>
      </c>
      <c r="K40" s="25">
        <f>'Performance evolution'!M40</f>
        <v>1.3</v>
      </c>
      <c r="L40" s="15">
        <f t="shared" si="8"/>
        <v>109.56861868853171</v>
      </c>
      <c r="M40" s="15">
        <f t="shared" si="8"/>
        <v>1640.4313813114686</v>
      </c>
      <c r="N40" s="31">
        <f t="shared" si="0"/>
        <v>2.3305611972020905</v>
      </c>
      <c r="O40" s="31">
        <f t="shared" si="0"/>
        <v>43.756146090131672</v>
      </c>
      <c r="P40" s="30">
        <f t="shared" si="1"/>
        <v>5.0569054167222099E-2</v>
      </c>
      <c r="Q40" s="30">
        <f t="shared" si="2"/>
        <v>0.94943094583277787</v>
      </c>
      <c r="R40" s="4">
        <f t="shared" si="3"/>
        <v>19.911565078343706</v>
      </c>
      <c r="S40" s="4">
        <f t="shared" si="3"/>
        <v>373.83843492165636</v>
      </c>
    </row>
    <row r="41" spans="9:19" x14ac:dyDescent="0.3">
      <c r="I41">
        <v>19</v>
      </c>
      <c r="J41" s="14">
        <f>'Performance evolution'!N41</f>
        <v>0.9</v>
      </c>
      <c r="K41" s="25">
        <f>'Performance evolution'!M41</f>
        <v>1.3</v>
      </c>
      <c r="L41" s="15">
        <f t="shared" si="8"/>
        <v>104.82724456195578</v>
      </c>
      <c r="M41" s="15">
        <f t="shared" si="8"/>
        <v>1645.1727554380445</v>
      </c>
      <c r="N41" s="31">
        <f t="shared" si="0"/>
        <v>2.2868643668815527</v>
      </c>
      <c r="O41" s="31">
        <f t="shared" si="0"/>
        <v>43.790271823731878</v>
      </c>
      <c r="P41" s="30">
        <f t="shared" si="1"/>
        <v>4.9631217474566475E-2</v>
      </c>
      <c r="Q41" s="30">
        <f t="shared" si="2"/>
        <v>0.95036878252543355</v>
      </c>
      <c r="R41" s="4">
        <f t="shared" si="3"/>
        <v>19.542291880610552</v>
      </c>
      <c r="S41" s="4">
        <f t="shared" si="3"/>
        <v>374.20770811938951</v>
      </c>
    </row>
    <row r="42" spans="9:19" x14ac:dyDescent="0.3">
      <c r="I42">
        <v>19.5</v>
      </c>
      <c r="J42" s="14">
        <f>'Performance evolution'!N42</f>
        <v>0.9</v>
      </c>
      <c r="K42" s="25">
        <f>'Performance evolution'!M42</f>
        <v>1.3</v>
      </c>
      <c r="L42" s="15">
        <f t="shared" si="8"/>
        <v>100.78340641612628</v>
      </c>
      <c r="M42" s="15">
        <f t="shared" si="8"/>
        <v>1649.2165935838741</v>
      </c>
      <c r="N42" s="31">
        <f t="shared" si="0"/>
        <v>2.2483524195457489</v>
      </c>
      <c r="O42" s="31">
        <f t="shared" si="0"/>
        <v>43.819309935922128</v>
      </c>
      <c r="P42" s="30">
        <f t="shared" si="1"/>
        <v>4.8805437579987968E-2</v>
      </c>
      <c r="Q42" s="30">
        <f t="shared" si="2"/>
        <v>0.9511945624200121</v>
      </c>
      <c r="R42" s="4">
        <f t="shared" si="3"/>
        <v>19.217141047120265</v>
      </c>
      <c r="S42" s="4">
        <f t="shared" si="3"/>
        <v>374.53285895287979</v>
      </c>
    </row>
    <row r="43" spans="9:19" x14ac:dyDescent="0.3">
      <c r="I43" s="8">
        <v>20</v>
      </c>
      <c r="J43" s="22">
        <f>'Performance evolution'!N43</f>
        <v>0.9</v>
      </c>
      <c r="K43" s="25">
        <f>'Performance evolution'!M43</f>
        <v>1.3</v>
      </c>
      <c r="L43" s="23">
        <f>L42-($F$2*$F$3*$F$4*($F$5/2))*L42/SUM($L42:$M42)+R42</f>
        <v>97.324281019618127</v>
      </c>
      <c r="M43" s="23">
        <f>M42-($F$2*$F$3*$F$4*($F$5/2))*M42/SUM($L42:$M42)+S42</f>
        <v>1652.6757189803825</v>
      </c>
      <c r="N43" s="32">
        <f t="shared" si="0"/>
        <v>2.2144363625825063</v>
      </c>
      <c r="O43" s="32">
        <f t="shared" si="0"/>
        <v>43.844100491515348</v>
      </c>
      <c r="P43" s="33">
        <f t="shared" si="1"/>
        <v>4.807873879270845E-2</v>
      </c>
      <c r="Q43" s="33">
        <f t="shared" si="2"/>
        <v>0.95192126120729159</v>
      </c>
      <c r="R43" s="24">
        <f t="shared" si="3"/>
        <v>18.931003399628956</v>
      </c>
      <c r="S43" s="24">
        <f t="shared" si="3"/>
        <v>374.81899660037112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DCF98-3E74-450D-9D20-AF7AEB1062D3}">
  <dimension ref="B2:S44"/>
  <sheetViews>
    <sheetView zoomScale="72" zoomScaleNormal="80" workbookViewId="0">
      <selection activeCell="F9" sqref="F9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2.5000000000000001E-2</v>
      </c>
      <c r="I3">
        <v>0</v>
      </c>
      <c r="J3" s="14">
        <f>'Performance evolution'!P3</f>
        <v>0.45</v>
      </c>
      <c r="K3" s="25">
        <f>'Performance evolution'!O3</f>
        <v>0.35</v>
      </c>
      <c r="L3" s="15">
        <f>F2*F3*F4-M3</f>
        <v>22455</v>
      </c>
      <c r="M3" s="29">
        <f>F2*F3*F4*0.002</f>
        <v>45</v>
      </c>
      <c r="N3" s="31">
        <f>IF($F$6=1,J3^$F$7*LOG(L3)^$F$8,EXP(J3*$F$7+LOG(L3)*$F$8))</f>
        <v>0.72880844149618662</v>
      </c>
      <c r="O3" s="31">
        <f>IF($F$6=1,K3^$F$7*LOG(M3)^$F$8,EXP(K3*$F$7+LOG(M3)*$F$8))</f>
        <v>1.8457034824626607E-2</v>
      </c>
      <c r="P3" s="30">
        <f>N3/SUM($N3:$O3)</f>
        <v>0.97530056531515363</v>
      </c>
      <c r="Q3" s="30">
        <f>O3/SUM($N3:$O3)</f>
        <v>2.4699434684846464E-2</v>
      </c>
      <c r="R3" s="4">
        <f>$F$2*$F$3*$F$4*($F$5/2)*P3</f>
        <v>4388.8525439181913</v>
      </c>
      <c r="S3" s="4">
        <f>$F$2*$F$3*$F$4*($F$5/2)*Q3</f>
        <v>111.14745608180908</v>
      </c>
    </row>
    <row r="4" spans="2:19" x14ac:dyDescent="0.3">
      <c r="B4" t="s">
        <v>29</v>
      </c>
      <c r="F4" s="17">
        <f>'Total market'!C7</f>
        <v>0.9</v>
      </c>
      <c r="I4">
        <v>0.5</v>
      </c>
      <c r="J4" s="14">
        <f>'Performance evolution'!P4</f>
        <v>0.45</v>
      </c>
      <c r="K4" s="25">
        <f>'Performance evolution'!O4</f>
        <v>0.35005340297732601</v>
      </c>
      <c r="L4" s="15">
        <f>L3-($F$2*$F$3*$F$4*($F$5/2))*L3/SUM($L3:$M3)+R3</f>
        <v>22352.85254391819</v>
      </c>
      <c r="M4" s="15">
        <f>M3-($F$2*$F$3*$F$4*($F$5/2))*M3/SUM($L3:$M3)+S3</f>
        <v>147.14745608180908</v>
      </c>
      <c r="N4" s="31">
        <f t="shared" ref="N4:O43" si="0">IF($F$6=1,J4^$F$7*LOG(L4)^$F$8,EXP(J4*$F$7+LOG(L4)*$F$8))</f>
        <v>0.72797959649899646</v>
      </c>
      <c r="O4" s="31">
        <f t="shared" si="0"/>
        <v>3.6366029639916697E-2</v>
      </c>
      <c r="P4" s="30">
        <f t="shared" ref="P4:P43" si="1">N4/SUM($N4:$O4)</f>
        <v>0.95242200858318571</v>
      </c>
      <c r="Q4" s="30">
        <f t="shared" ref="Q4:Q43" si="2">O4/SUM($N4:$O4)</f>
        <v>4.7577991416814208E-2</v>
      </c>
      <c r="R4" s="4">
        <f t="shared" ref="R4:S43" si="3">$F$2*$F$3*$F$4*($F$5/2)*P4</f>
        <v>4285.8990386243358</v>
      </c>
      <c r="S4" s="4">
        <f t="shared" si="3"/>
        <v>214.10096137566393</v>
      </c>
    </row>
    <row r="5" spans="2:19" x14ac:dyDescent="0.3">
      <c r="B5" t="s">
        <v>40</v>
      </c>
      <c r="F5" s="17">
        <v>0.4</v>
      </c>
      <c r="I5">
        <v>1</v>
      </c>
      <c r="J5" s="14">
        <f>'Performance evolution'!P5</f>
        <v>0.45</v>
      </c>
      <c r="K5" s="25">
        <f>'Performance evolution'!O5</f>
        <v>0.35011913668853151</v>
      </c>
      <c r="L5" s="15">
        <f t="shared" ref="L5:L13" si="4">L4-($F$2*$F$3*$F$4*($F$5/2))*L4/SUM($L4:$M4)+R4</f>
        <v>22168.181073758886</v>
      </c>
      <c r="M5" s="15">
        <f t="shared" ref="M5:M13" si="5">M4-($F$2*$F$3*$F$4*($F$5/2))*M4/SUM($L4:$M4)+S4</f>
        <v>331.81892624111117</v>
      </c>
      <c r="N5" s="31">
        <f t="shared" si="0"/>
        <v>0.72647292678066777</v>
      </c>
      <c r="O5" s="31">
        <f t="shared" si="0"/>
        <v>5.308462908185204E-2</v>
      </c>
      <c r="P5" s="30">
        <f t="shared" si="1"/>
        <v>0.93190415680966876</v>
      </c>
      <c r="Q5" s="30">
        <f t="shared" si="2"/>
        <v>6.809584319033124E-2</v>
      </c>
      <c r="R5" s="4">
        <f t="shared" si="3"/>
        <v>4193.568705643509</v>
      </c>
      <c r="S5" s="4">
        <f t="shared" si="3"/>
        <v>306.43129435649058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evolution'!P6</f>
        <v>0.45</v>
      </c>
      <c r="K6" s="25">
        <f>'Performance evolution'!O6</f>
        <v>0.35020198133884467</v>
      </c>
      <c r="L6" s="15">
        <f t="shared" si="4"/>
        <v>21928.113564650615</v>
      </c>
      <c r="M6" s="15">
        <f t="shared" si="5"/>
        <v>571.88643534937955</v>
      </c>
      <c r="N6" s="31">
        <f t="shared" si="0"/>
        <v>0.72449826795390637</v>
      </c>
      <c r="O6" s="31">
        <f t="shared" si="0"/>
        <v>6.6497742753656108E-2</v>
      </c>
      <c r="P6" s="30">
        <f t="shared" si="1"/>
        <v>0.91593163321497362</v>
      </c>
      <c r="Q6" s="30">
        <f t="shared" si="2"/>
        <v>8.4068366785026508E-2</v>
      </c>
      <c r="R6" s="4">
        <f t="shared" si="3"/>
        <v>4121.6923494673811</v>
      </c>
      <c r="S6" s="4">
        <f t="shared" si="3"/>
        <v>378.30765053261928</v>
      </c>
    </row>
    <row r="7" spans="2:19" ht="14.4" customHeight="1" x14ac:dyDescent="0.3">
      <c r="B7" t="s">
        <v>42</v>
      </c>
      <c r="F7" s="1">
        <v>5</v>
      </c>
      <c r="I7">
        <v>2</v>
      </c>
      <c r="J7" s="14">
        <f>'Performance evolution'!P7</f>
        <v>0.45</v>
      </c>
      <c r="K7" s="25">
        <f>'Performance evolution'!O7</f>
        <v>0.35030908483235074</v>
      </c>
      <c r="L7" s="15">
        <f t="shared" si="4"/>
        <v>21664.183201187872</v>
      </c>
      <c r="M7" s="15">
        <f t="shared" si="5"/>
        <v>835.8167988121229</v>
      </c>
      <c r="N7" s="31">
        <f t="shared" si="0"/>
        <v>0.7223060084191969</v>
      </c>
      <c r="O7" s="31">
        <f t="shared" si="0"/>
        <v>7.7001433465846522E-2</v>
      </c>
      <c r="P7" s="30">
        <f t="shared" si="1"/>
        <v>0.90366481102158824</v>
      </c>
      <c r="Q7" s="30">
        <f t="shared" si="2"/>
        <v>9.6335188978411743E-2</v>
      </c>
      <c r="R7" s="4">
        <f t="shared" si="3"/>
        <v>4066.491649597147</v>
      </c>
      <c r="S7" s="4">
        <f t="shared" si="3"/>
        <v>433.50835040285284</v>
      </c>
    </row>
    <row r="8" spans="2:19" ht="14.4" customHeight="1" x14ac:dyDescent="0.3">
      <c r="B8" t="s">
        <v>43</v>
      </c>
      <c r="F8" s="1">
        <v>2.5</v>
      </c>
      <c r="I8">
        <v>2.5</v>
      </c>
      <c r="J8" s="14">
        <f>'Performance evolution'!P8</f>
        <v>0.45</v>
      </c>
      <c r="K8" s="25">
        <f>'Performance evolution'!O8</f>
        <v>0.35045132515774075</v>
      </c>
      <c r="L8" s="15">
        <f t="shared" si="4"/>
        <v>21397.838210547445</v>
      </c>
      <c r="M8" s="15">
        <f t="shared" si="5"/>
        <v>1102.1617894525511</v>
      </c>
      <c r="N8" s="31">
        <f t="shared" si="0"/>
        <v>0.72007056319148965</v>
      </c>
      <c r="O8" s="31">
        <f t="shared" si="0"/>
        <v>8.5334396746303887E-2</v>
      </c>
      <c r="P8" s="30">
        <f t="shared" si="1"/>
        <v>0.89404783805541155</v>
      </c>
      <c r="Q8" s="30">
        <f t="shared" si="2"/>
        <v>0.10595216194458848</v>
      </c>
      <c r="R8" s="4">
        <f t="shared" si="3"/>
        <v>4023.2152712493521</v>
      </c>
      <c r="S8" s="4">
        <f t="shared" si="3"/>
        <v>476.78472875064818</v>
      </c>
    </row>
    <row r="9" spans="2:19" x14ac:dyDescent="0.3">
      <c r="B9" s="27"/>
      <c r="I9">
        <v>3</v>
      </c>
      <c r="J9" s="14">
        <f>'Performance evolution'!P9</f>
        <v>0.45</v>
      </c>
      <c r="K9" s="25">
        <f>'Performance evolution'!O9</f>
        <v>0.35064549713187265</v>
      </c>
      <c r="L9" s="15">
        <f t="shared" si="4"/>
        <v>21141.485839687306</v>
      </c>
      <c r="M9" s="15">
        <f t="shared" si="5"/>
        <v>1358.514160312689</v>
      </c>
      <c r="N9" s="31">
        <f t="shared" si="0"/>
        <v>0.71789654802363023</v>
      </c>
      <c r="O9" s="31">
        <f t="shared" si="0"/>
        <v>9.210104459126571E-2</v>
      </c>
      <c r="P9" s="30">
        <f t="shared" si="1"/>
        <v>0.88629466873606622</v>
      </c>
      <c r="Q9" s="30">
        <f t="shared" si="2"/>
        <v>0.1137053312639339</v>
      </c>
      <c r="R9" s="4">
        <f t="shared" si="3"/>
        <v>3988.3260093122981</v>
      </c>
      <c r="S9" s="4">
        <f t="shared" si="3"/>
        <v>511.67399068770254</v>
      </c>
    </row>
    <row r="10" spans="2:19" x14ac:dyDescent="0.3">
      <c r="I10">
        <v>3.5</v>
      </c>
      <c r="J10" s="14">
        <f>'Performance evolution'!P10</f>
        <v>0.45</v>
      </c>
      <c r="K10" s="25">
        <f>'Performance evolution'!O10</f>
        <v>0.35091776966330079</v>
      </c>
      <c r="L10" s="15">
        <f t="shared" si="4"/>
        <v>20901.514681062145</v>
      </c>
      <c r="M10" s="15">
        <f t="shared" si="5"/>
        <v>1598.4853189378539</v>
      </c>
      <c r="N10" s="31">
        <f t="shared" si="0"/>
        <v>0.71584106888961097</v>
      </c>
      <c r="O10" s="31">
        <f t="shared" si="0"/>
        <v>9.7759582328604405E-2</v>
      </c>
      <c r="P10" s="30">
        <f t="shared" si="1"/>
        <v>0.87984328407035117</v>
      </c>
      <c r="Q10" s="30">
        <f t="shared" si="2"/>
        <v>0.12015671592964884</v>
      </c>
      <c r="R10" s="4">
        <f t="shared" si="3"/>
        <v>3959.2947783165801</v>
      </c>
      <c r="S10" s="4">
        <f t="shared" si="3"/>
        <v>540.70522168341984</v>
      </c>
    </row>
    <row r="11" spans="2:19" x14ac:dyDescent="0.3">
      <c r="I11">
        <v>4</v>
      </c>
      <c r="J11" s="14">
        <f>'Performance evolution'!P11</f>
        <v>0.45</v>
      </c>
      <c r="K11" s="25">
        <f>'Performance evolution'!O11</f>
        <v>0.35130897714690762</v>
      </c>
      <c r="L11" s="15">
        <f t="shared" si="4"/>
        <v>20680.506523166296</v>
      </c>
      <c r="M11" s="15">
        <f t="shared" si="5"/>
        <v>1819.493476833703</v>
      </c>
      <c r="N11" s="31">
        <f t="shared" si="0"/>
        <v>0.71393021288147696</v>
      </c>
      <c r="O11" s="31">
        <f t="shared" si="0"/>
        <v>0.10267713767510869</v>
      </c>
      <c r="P11" s="30">
        <f t="shared" si="1"/>
        <v>0.87426376017173291</v>
      </c>
      <c r="Q11" s="30">
        <f t="shared" si="2"/>
        <v>0.12573623982826718</v>
      </c>
      <c r="R11" s="4">
        <f t="shared" si="3"/>
        <v>3934.1869207727982</v>
      </c>
      <c r="S11" s="4">
        <f t="shared" si="3"/>
        <v>565.81307922720225</v>
      </c>
    </row>
    <row r="12" spans="2:19" x14ac:dyDescent="0.3">
      <c r="I12">
        <v>4.5</v>
      </c>
      <c r="J12" s="14">
        <f>'Performance evolution'!P12</f>
        <v>0.45</v>
      </c>
      <c r="K12" s="25">
        <f>'Performance evolution'!O12</f>
        <v>0.35188227151452856</v>
      </c>
      <c r="L12" s="15">
        <f t="shared" si="4"/>
        <v>20478.592139305834</v>
      </c>
      <c r="M12" s="15">
        <f t="shared" si="5"/>
        <v>2021.4078606941646</v>
      </c>
      <c r="N12" s="31">
        <f t="shared" si="0"/>
        <v>0.71216922644200786</v>
      </c>
      <c r="O12" s="31">
        <f t="shared" si="0"/>
        <v>0.10718410939434204</v>
      </c>
      <c r="P12" s="30">
        <f t="shared" si="1"/>
        <v>0.86918450843318462</v>
      </c>
      <c r="Q12" s="30">
        <f t="shared" si="2"/>
        <v>0.13081549156681532</v>
      </c>
      <c r="R12" s="4">
        <f t="shared" si="3"/>
        <v>3911.3302879493308</v>
      </c>
      <c r="S12" s="4">
        <f t="shared" si="3"/>
        <v>588.66971205066898</v>
      </c>
    </row>
    <row r="13" spans="2:19" x14ac:dyDescent="0.3">
      <c r="I13">
        <v>5</v>
      </c>
      <c r="J13" s="14">
        <f>'Performance evolution'!P13</f>
        <v>0.45</v>
      </c>
      <c r="K13" s="25">
        <f>'Performance evolution'!O13</f>
        <v>0.35273322807550261</v>
      </c>
      <c r="L13" s="15">
        <f t="shared" si="4"/>
        <v>20294.203999393998</v>
      </c>
      <c r="M13" s="15">
        <f t="shared" si="5"/>
        <v>2205.7960006060007</v>
      </c>
      <c r="N13" s="31">
        <f t="shared" si="0"/>
        <v>0.71054817092322187</v>
      </c>
      <c r="O13" s="31">
        <f t="shared" si="0"/>
        <v>0.1116236970479539</v>
      </c>
      <c r="P13" s="30">
        <f t="shared" si="1"/>
        <v>0.86423313494853449</v>
      </c>
      <c r="Q13" s="30">
        <f t="shared" si="2"/>
        <v>0.13576686505146546</v>
      </c>
      <c r="R13" s="4">
        <f t="shared" si="3"/>
        <v>3889.0491072684054</v>
      </c>
      <c r="S13" s="4">
        <f t="shared" si="3"/>
        <v>610.95089273159454</v>
      </c>
    </row>
    <row r="14" spans="2:19" x14ac:dyDescent="0.3">
      <c r="I14">
        <v>5.5</v>
      </c>
      <c r="J14" s="14">
        <f>'Performance evolution'!P14</f>
        <v>0.45</v>
      </c>
      <c r="K14" s="25">
        <f>'Performance evolution'!O14</f>
        <v>0.35400142942639357</v>
      </c>
      <c r="L14" s="15">
        <f t="shared" ref="L14:M29" si="6">L13-($F$2*$F$3*$F$4*($F$5/2))*L13/SUM($L13:$M13)+R13</f>
        <v>20124.412306783604</v>
      </c>
      <c r="M14" s="15">
        <f t="shared" si="6"/>
        <v>2375.5876932163951</v>
      </c>
      <c r="N14" s="31">
        <f t="shared" si="0"/>
        <v>0.70904434682679285</v>
      </c>
      <c r="O14" s="31">
        <f t="shared" si="0"/>
        <v>0.11640122338953278</v>
      </c>
      <c r="P14" s="30">
        <f t="shared" si="1"/>
        <v>0.85898376877953642</v>
      </c>
      <c r="Q14" s="30">
        <f t="shared" si="2"/>
        <v>0.14101623122046358</v>
      </c>
      <c r="R14" s="4">
        <f t="shared" si="3"/>
        <v>3865.426959507914</v>
      </c>
      <c r="S14" s="4">
        <f t="shared" si="3"/>
        <v>634.57304049208608</v>
      </c>
    </row>
    <row r="15" spans="2:19" x14ac:dyDescent="0.3">
      <c r="I15">
        <v>6</v>
      </c>
      <c r="J15" s="14">
        <f>'Performance evolution'!P15</f>
        <v>0.45</v>
      </c>
      <c r="K15" s="25">
        <f>'Performance evolution'!O15</f>
        <v>0.3558809650348565</v>
      </c>
      <c r="L15" s="15">
        <f t="shared" si="6"/>
        <v>19964.956804934798</v>
      </c>
      <c r="M15" s="15">
        <f t="shared" si="6"/>
        <v>2535.0431950652023</v>
      </c>
      <c r="N15" s="31">
        <f t="shared" si="0"/>
        <v>0.70762223272761371</v>
      </c>
      <c r="O15" s="31">
        <f t="shared" si="0"/>
        <v>0.12203741729170527</v>
      </c>
      <c r="P15" s="30">
        <f t="shared" si="1"/>
        <v>0.8529066499873007</v>
      </c>
      <c r="Q15" s="30">
        <f t="shared" si="2"/>
        <v>0.14709335001269927</v>
      </c>
      <c r="R15" s="4">
        <f t="shared" si="3"/>
        <v>3838.0799249428533</v>
      </c>
      <c r="S15" s="4">
        <f t="shared" si="3"/>
        <v>661.92007505714673</v>
      </c>
    </row>
    <row r="16" spans="2:19" x14ac:dyDescent="0.3">
      <c r="I16">
        <v>6.5</v>
      </c>
      <c r="J16" s="14">
        <f>'Performance evolution'!P16</f>
        <v>0.45</v>
      </c>
      <c r="K16" s="25">
        <f>'Performance evolution'!O16</f>
        <v>0.35862605175870127</v>
      </c>
      <c r="L16" s="15">
        <f t="shared" si="6"/>
        <v>19810.045368890693</v>
      </c>
      <c r="M16" s="15">
        <f t="shared" si="6"/>
        <v>2689.9546311093086</v>
      </c>
      <c r="N16" s="31">
        <f t="shared" si="0"/>
        <v>0.70623138555860676</v>
      </c>
      <c r="O16" s="31">
        <f t="shared" si="0"/>
        <v>0.12923011761675898</v>
      </c>
      <c r="P16" s="30">
        <f t="shared" si="1"/>
        <v>0.84531888408312073</v>
      </c>
      <c r="Q16" s="30">
        <f t="shared" si="2"/>
        <v>0.15468111591687933</v>
      </c>
      <c r="R16" s="4">
        <f t="shared" si="3"/>
        <v>3803.9349783740431</v>
      </c>
      <c r="S16" s="4">
        <f t="shared" si="3"/>
        <v>696.065021625957</v>
      </c>
    </row>
    <row r="17" spans="9:19" x14ac:dyDescent="0.3">
      <c r="I17">
        <v>7</v>
      </c>
      <c r="J17" s="14">
        <f>'Performance evolution'!P17</f>
        <v>0.45</v>
      </c>
      <c r="K17" s="25">
        <f>'Performance evolution'!O17</f>
        <v>0.36254844486043669</v>
      </c>
      <c r="L17" s="15">
        <f t="shared" si="6"/>
        <v>19651.971273486597</v>
      </c>
      <c r="M17" s="15">
        <f t="shared" si="6"/>
        <v>2848.0287265134039</v>
      </c>
      <c r="N17" s="31">
        <f t="shared" si="0"/>
        <v>0.70480259848840288</v>
      </c>
      <c r="O17" s="31">
        <f t="shared" si="0"/>
        <v>0.13893356163978207</v>
      </c>
      <c r="P17" s="30">
        <f t="shared" si="1"/>
        <v>0.83533530005555934</v>
      </c>
      <c r="Q17" s="30">
        <f t="shared" si="2"/>
        <v>0.16466469994444061</v>
      </c>
      <c r="R17" s="4">
        <f t="shared" si="3"/>
        <v>3759.0088502500171</v>
      </c>
      <c r="S17" s="4">
        <f t="shared" si="3"/>
        <v>740.9911497499827</v>
      </c>
    </row>
    <row r="18" spans="9:19" x14ac:dyDescent="0.3">
      <c r="I18">
        <v>7.5</v>
      </c>
      <c r="J18" s="14">
        <f>'Performance evolution'!P18</f>
        <v>0.45</v>
      </c>
      <c r="K18" s="25">
        <f>'Performance evolution'!O18</f>
        <v>0.3680059133258331</v>
      </c>
      <c r="L18" s="15">
        <f t="shared" si="6"/>
        <v>19480.585869039296</v>
      </c>
      <c r="M18" s="15">
        <f t="shared" si="6"/>
        <v>3019.4141309607057</v>
      </c>
      <c r="N18" s="31">
        <f t="shared" si="0"/>
        <v>0.70324243693952349</v>
      </c>
      <c r="O18" s="31">
        <f t="shared" si="0"/>
        <v>0.15247476524689574</v>
      </c>
      <c r="P18" s="30">
        <f t="shared" si="1"/>
        <v>0.82181640750318952</v>
      </c>
      <c r="Q18" s="30">
        <f t="shared" si="2"/>
        <v>0.17818359249681051</v>
      </c>
      <c r="R18" s="4">
        <f t="shared" si="3"/>
        <v>3698.1738337643528</v>
      </c>
      <c r="S18" s="4">
        <f t="shared" si="3"/>
        <v>801.82616623564729</v>
      </c>
    </row>
    <row r="19" spans="9:19" x14ac:dyDescent="0.3">
      <c r="I19">
        <v>8</v>
      </c>
      <c r="J19" s="14">
        <f>'Performance evolution'!P19</f>
        <v>0.45</v>
      </c>
      <c r="K19" s="25">
        <f>'Performance evolution'!O19</f>
        <v>0.37538421798163596</v>
      </c>
      <c r="L19" s="15">
        <f t="shared" si="6"/>
        <v>19282.642528995792</v>
      </c>
      <c r="M19" s="15">
        <f t="shared" si="6"/>
        <v>3217.3574710042117</v>
      </c>
      <c r="N19" s="31">
        <f t="shared" si="0"/>
        <v>0.70142595850933853</v>
      </c>
      <c r="O19" s="31">
        <f t="shared" si="0"/>
        <v>0.17174101978972678</v>
      </c>
      <c r="P19" s="30">
        <f t="shared" si="1"/>
        <v>0.80331251174399732</v>
      </c>
      <c r="Q19" s="30">
        <f t="shared" si="2"/>
        <v>0.19668748825600271</v>
      </c>
      <c r="R19" s="4">
        <f t="shared" si="3"/>
        <v>3614.9063028479877</v>
      </c>
      <c r="S19" s="4">
        <f t="shared" si="3"/>
        <v>885.09369715201217</v>
      </c>
    </row>
    <row r="20" spans="9:19" x14ac:dyDescent="0.3">
      <c r="I20">
        <v>8.5</v>
      </c>
      <c r="J20" s="14">
        <f>'Performance evolution'!P20</f>
        <v>0.45</v>
      </c>
      <c r="K20" s="25">
        <f>'Performance evolution'!O20</f>
        <v>0.38507621050854096</v>
      </c>
      <c r="L20" s="15">
        <f t="shared" si="6"/>
        <v>19041.020326044621</v>
      </c>
      <c r="M20" s="15">
        <f t="shared" si="6"/>
        <v>3458.9796739553817</v>
      </c>
      <c r="N20" s="31">
        <f t="shared" si="0"/>
        <v>0.69918709481813091</v>
      </c>
      <c r="O20" s="31">
        <f t="shared" si="0"/>
        <v>0.19948897688016293</v>
      </c>
      <c r="P20" s="30">
        <f t="shared" si="1"/>
        <v>0.77801904027201485</v>
      </c>
      <c r="Q20" s="30">
        <f t="shared" si="2"/>
        <v>0.22198095972798523</v>
      </c>
      <c r="R20" s="4">
        <f t="shared" si="3"/>
        <v>3501.0856812240668</v>
      </c>
      <c r="S20" s="4">
        <f t="shared" si="3"/>
        <v>998.91431877593357</v>
      </c>
    </row>
    <row r="21" spans="9:19" x14ac:dyDescent="0.3">
      <c r="I21">
        <v>9</v>
      </c>
      <c r="J21" s="14">
        <f>'Performance evolution'!P21</f>
        <v>0.45</v>
      </c>
      <c r="K21" s="25">
        <f>'Performance evolution'!O21</f>
        <v>0.39745978088552425</v>
      </c>
      <c r="L21" s="15">
        <f t="shared" si="6"/>
        <v>18733.901942059765</v>
      </c>
      <c r="M21" s="15">
        <f t="shared" si="6"/>
        <v>3766.0980579402394</v>
      </c>
      <c r="N21" s="31">
        <f t="shared" si="0"/>
        <v>0.69630631856667191</v>
      </c>
      <c r="O21" s="31">
        <f t="shared" si="0"/>
        <v>0.23984287075445962</v>
      </c>
      <c r="P21" s="30">
        <f t="shared" si="1"/>
        <v>0.74379845275688716</v>
      </c>
      <c r="Q21" s="30">
        <f t="shared" si="2"/>
        <v>0.25620154724311278</v>
      </c>
      <c r="R21" s="4">
        <f t="shared" si="3"/>
        <v>3347.0930374059922</v>
      </c>
      <c r="S21" s="4">
        <f t="shared" si="3"/>
        <v>1152.9069625940076</v>
      </c>
    </row>
    <row r="22" spans="9:19" x14ac:dyDescent="0.3">
      <c r="I22">
        <v>9.5</v>
      </c>
      <c r="J22" s="14">
        <f>'Performance evolution'!P22</f>
        <v>0.45</v>
      </c>
      <c r="K22" s="25">
        <f>'Performance evolution'!O22</f>
        <v>0.41287262138103514</v>
      </c>
      <c r="L22" s="15">
        <f t="shared" si="6"/>
        <v>18334.214591053806</v>
      </c>
      <c r="M22" s="15">
        <f t="shared" si="6"/>
        <v>4165.7854089461989</v>
      </c>
      <c r="N22" s="31">
        <f t="shared" si="0"/>
        <v>0.69249669618605503</v>
      </c>
      <c r="O22" s="31">
        <f t="shared" si="0"/>
        <v>0.2990617954560395</v>
      </c>
      <c r="P22" s="30">
        <f t="shared" si="1"/>
        <v>0.69839217960730593</v>
      </c>
      <c r="Q22" s="30">
        <f t="shared" si="2"/>
        <v>0.30160782039269407</v>
      </c>
      <c r="R22" s="4">
        <f t="shared" si="3"/>
        <v>3142.7648082328765</v>
      </c>
      <c r="S22" s="4">
        <f t="shared" si="3"/>
        <v>1357.2351917671233</v>
      </c>
    </row>
    <row r="23" spans="9:19" x14ac:dyDescent="0.3">
      <c r="I23">
        <v>10</v>
      </c>
      <c r="J23" s="14">
        <f>'Performance evolution'!P23</f>
        <v>0.45</v>
      </c>
      <c r="K23" s="25">
        <f>'Performance evolution'!O23</f>
        <v>0.43157823334998568</v>
      </c>
      <c r="L23" s="15">
        <f t="shared" si="6"/>
        <v>17810.136481075922</v>
      </c>
      <c r="M23" s="15">
        <f t="shared" si="6"/>
        <v>4689.8635189240822</v>
      </c>
      <c r="N23" s="31">
        <f t="shared" si="0"/>
        <v>0.68739337250178201</v>
      </c>
      <c r="O23" s="31">
        <f t="shared" si="0"/>
        <v>0.3866393098531396</v>
      </c>
      <c r="P23" s="30">
        <f t="shared" si="1"/>
        <v>0.64001159722123624</v>
      </c>
      <c r="Q23" s="30">
        <f t="shared" si="2"/>
        <v>0.35998840277876382</v>
      </c>
      <c r="R23" s="4">
        <f t="shared" si="3"/>
        <v>2880.052187495563</v>
      </c>
      <c r="S23" s="4">
        <f t="shared" si="3"/>
        <v>1619.9478125044373</v>
      </c>
    </row>
    <row r="24" spans="9:19" x14ac:dyDescent="0.3">
      <c r="I24">
        <v>10.5</v>
      </c>
      <c r="J24" s="14">
        <f>'Performance evolution'!P24</f>
        <v>0.45</v>
      </c>
      <c r="K24" s="25">
        <f>'Performance evolution'!O24</f>
        <v>0.45371587937809404</v>
      </c>
      <c r="L24" s="15">
        <f t="shared" si="6"/>
        <v>17128.161372356302</v>
      </c>
      <c r="M24" s="15">
        <f t="shared" si="6"/>
        <v>5371.8386276437031</v>
      </c>
      <c r="N24" s="31">
        <f t="shared" si="0"/>
        <v>0.6805585999367364</v>
      </c>
      <c r="O24" s="31">
        <f t="shared" si="0"/>
        <v>0.51668727481545451</v>
      </c>
      <c r="P24" s="30">
        <f t="shared" si="1"/>
        <v>0.56843678837281464</v>
      </c>
      <c r="Q24" s="30">
        <f t="shared" si="2"/>
        <v>0.43156321162718547</v>
      </c>
      <c r="R24" s="4">
        <f t="shared" si="3"/>
        <v>2557.9655476776657</v>
      </c>
      <c r="S24" s="4">
        <f t="shared" si="3"/>
        <v>1942.0344523223346</v>
      </c>
    </row>
    <row r="25" spans="9:19" x14ac:dyDescent="0.3">
      <c r="I25">
        <v>11</v>
      </c>
      <c r="J25" s="14">
        <f>'Performance evolution'!P25</f>
        <v>0.45</v>
      </c>
      <c r="K25" s="25">
        <f>'Performance evolution'!O25</f>
        <v>0.47922853631479712</v>
      </c>
      <c r="L25" s="15">
        <f t="shared" si="6"/>
        <v>16260.494645562709</v>
      </c>
      <c r="M25" s="15">
        <f t="shared" si="6"/>
        <v>6239.5053544372977</v>
      </c>
      <c r="N25" s="31">
        <f t="shared" si="0"/>
        <v>0.67152186464436825</v>
      </c>
      <c r="O25" s="31">
        <f t="shared" si="0"/>
        <v>0.70922782280281171</v>
      </c>
      <c r="P25" s="30">
        <f t="shared" si="1"/>
        <v>0.48634583860447705</v>
      </c>
      <c r="Q25" s="30">
        <f t="shared" si="2"/>
        <v>0.513654161395523</v>
      </c>
      <c r="R25" s="4">
        <f t="shared" si="3"/>
        <v>2188.5562737201467</v>
      </c>
      <c r="S25" s="4">
        <f t="shared" si="3"/>
        <v>2311.4437262798533</v>
      </c>
    </row>
    <row r="26" spans="9:19" x14ac:dyDescent="0.3">
      <c r="I26">
        <v>11.5</v>
      </c>
      <c r="J26" s="14">
        <f>'Performance evolution'!P26</f>
        <v>0.45</v>
      </c>
      <c r="K26" s="25">
        <f>'Performance evolution'!O26</f>
        <v>0.50776918399768733</v>
      </c>
      <c r="L26" s="15">
        <f t="shared" si="6"/>
        <v>15196.951990170315</v>
      </c>
      <c r="M26" s="15">
        <f t="shared" si="6"/>
        <v>7303.0480098296921</v>
      </c>
      <c r="N26" s="31">
        <f t="shared" si="0"/>
        <v>0.65987157103314675</v>
      </c>
      <c r="O26" s="31">
        <f t="shared" si="0"/>
        <v>0.99034191747559186</v>
      </c>
      <c r="P26" s="30">
        <f t="shared" si="1"/>
        <v>0.39987042623767305</v>
      </c>
      <c r="Q26" s="30">
        <f t="shared" si="2"/>
        <v>0.6001295737623269</v>
      </c>
      <c r="R26" s="4">
        <f t="shared" si="3"/>
        <v>1799.4169180695287</v>
      </c>
      <c r="S26" s="4">
        <f t="shared" si="3"/>
        <v>2700.5830819304711</v>
      </c>
    </row>
    <row r="27" spans="9:19" x14ac:dyDescent="0.3">
      <c r="I27">
        <v>12</v>
      </c>
      <c r="J27" s="14">
        <f>'Performance evolution'!P27</f>
        <v>0.45</v>
      </c>
      <c r="K27" s="25">
        <f>'Performance evolution'!O27</f>
        <v>0.53859952516181597</v>
      </c>
      <c r="L27" s="15">
        <f t="shared" si="6"/>
        <v>13956.978510205781</v>
      </c>
      <c r="M27" s="15">
        <f t="shared" si="6"/>
        <v>8543.0214897942242</v>
      </c>
      <c r="N27" s="31">
        <f t="shared" si="0"/>
        <v>0.64538559370933135</v>
      </c>
      <c r="O27" s="31">
        <f t="shared" si="0"/>
        <v>1.389172963750223</v>
      </c>
      <c r="P27" s="30">
        <f t="shared" si="1"/>
        <v>0.31721160904564483</v>
      </c>
      <c r="Q27" s="30">
        <f t="shared" si="2"/>
        <v>0.68278839095435506</v>
      </c>
      <c r="R27" s="4">
        <f t="shared" si="3"/>
        <v>1427.4522407054017</v>
      </c>
      <c r="S27" s="4">
        <f t="shared" si="3"/>
        <v>3072.5477592945977</v>
      </c>
    </row>
    <row r="28" spans="9:19" x14ac:dyDescent="0.3">
      <c r="I28">
        <v>12.5</v>
      </c>
      <c r="J28" s="14">
        <f>'Performance evolution'!P28</f>
        <v>0.45</v>
      </c>
      <c r="K28" s="25">
        <f>'Performance evolution'!O28</f>
        <v>0.57051742472038192</v>
      </c>
      <c r="L28" s="15">
        <f t="shared" si="6"/>
        <v>12593.035048870026</v>
      </c>
      <c r="M28" s="15">
        <f t="shared" si="6"/>
        <v>9906.9649511299776</v>
      </c>
      <c r="N28" s="31">
        <f t="shared" si="0"/>
        <v>0.62814042645105439</v>
      </c>
      <c r="O28" s="31">
        <f t="shared" si="0"/>
        <v>1.9292660967901207</v>
      </c>
      <c r="P28" s="30">
        <f t="shared" si="1"/>
        <v>0.24561618215275738</v>
      </c>
      <c r="Q28" s="30">
        <f t="shared" si="2"/>
        <v>0.75438381784724262</v>
      </c>
      <c r="R28" s="4">
        <f t="shared" si="3"/>
        <v>1105.2728196874082</v>
      </c>
      <c r="S28" s="4">
        <f t="shared" si="3"/>
        <v>3394.7271803125918</v>
      </c>
    </row>
    <row r="29" spans="9:19" x14ac:dyDescent="0.3">
      <c r="I29">
        <v>13</v>
      </c>
      <c r="J29" s="14">
        <f>'Performance evolution'!P29</f>
        <v>0.45</v>
      </c>
      <c r="K29" s="25">
        <f>'Performance evolution'!O29</f>
        <v>0.6018736156436042</v>
      </c>
      <c r="L29" s="15">
        <f t="shared" si="6"/>
        <v>11179.70085878343</v>
      </c>
      <c r="M29" s="15">
        <f t="shared" si="6"/>
        <v>11320.299141216574</v>
      </c>
      <c r="N29" s="31">
        <f t="shared" si="0"/>
        <v>0.60852609158373339</v>
      </c>
      <c r="O29" s="31">
        <f t="shared" si="0"/>
        <v>2.6133515296870331</v>
      </c>
      <c r="P29" s="30">
        <f t="shared" si="1"/>
        <v>0.18887312403371787</v>
      </c>
      <c r="Q29" s="30">
        <f t="shared" si="2"/>
        <v>0.81112687596628208</v>
      </c>
      <c r="R29" s="4">
        <f t="shared" si="3"/>
        <v>849.92905815173037</v>
      </c>
      <c r="S29" s="4">
        <f t="shared" si="3"/>
        <v>3650.0709418482693</v>
      </c>
    </row>
    <row r="30" spans="9:19" x14ac:dyDescent="0.3">
      <c r="I30">
        <v>13.5</v>
      </c>
      <c r="J30" s="14">
        <f>'Performance evolution'!P30</f>
        <v>0.45</v>
      </c>
      <c r="K30" s="25">
        <f>'Performance evolution'!O30</f>
        <v>0.63074450222956568</v>
      </c>
      <c r="L30" s="15">
        <f t="shared" ref="L30:M30" si="7">L29-($F$2*$F$3*$F$4*($F$5/2))*L29/SUM($L29:$M29)+R29</f>
        <v>9793.6897451784753</v>
      </c>
      <c r="M30" s="15">
        <f t="shared" si="7"/>
        <v>12706.310254821528</v>
      </c>
      <c r="N30" s="31">
        <f t="shared" si="0"/>
        <v>0.5871543608142078</v>
      </c>
      <c r="O30" s="31">
        <f t="shared" si="0"/>
        <v>3.4063627590524086</v>
      </c>
      <c r="P30" s="30">
        <f t="shared" si="1"/>
        <v>0.14702687961278071</v>
      </c>
      <c r="Q30" s="30">
        <f t="shared" si="2"/>
        <v>0.85297312038721929</v>
      </c>
      <c r="R30" s="4">
        <f t="shared" si="3"/>
        <v>661.62095825751317</v>
      </c>
      <c r="S30" s="4">
        <f t="shared" si="3"/>
        <v>3838.3790417424866</v>
      </c>
    </row>
    <row r="31" spans="9:19" x14ac:dyDescent="0.3">
      <c r="I31">
        <v>14</v>
      </c>
      <c r="J31" s="14">
        <f>'Performance evolution'!P31</f>
        <v>0.45</v>
      </c>
      <c r="K31" s="25">
        <f>'Performance evolution'!O31</f>
        <v>0.65528661742566952</v>
      </c>
      <c r="L31" s="15">
        <f>L30-($F$2*$F$3*$F$4*($F$5/2))*L30/SUM($L30:$M30)+R30</f>
        <v>8496.5727544002948</v>
      </c>
      <c r="M31" s="15">
        <f>M30-($F$2*$F$3*$F$4*($F$5/2))*M30/SUM($L30:$M30)+S30</f>
        <v>14003.427245599709</v>
      </c>
      <c r="N31" s="31">
        <f t="shared" si="0"/>
        <v>0.5647223874052949</v>
      </c>
      <c r="O31" s="31">
        <f t="shared" si="0"/>
        <v>4.2295202033442862</v>
      </c>
      <c r="P31" s="30">
        <f t="shared" si="1"/>
        <v>0.11779178393995293</v>
      </c>
      <c r="Q31" s="30">
        <f t="shared" si="2"/>
        <v>0.88220821606004707</v>
      </c>
      <c r="R31" s="4">
        <f t="shared" si="3"/>
        <v>530.06302772978825</v>
      </c>
      <c r="S31" s="4">
        <f t="shared" si="3"/>
        <v>3969.9369722702118</v>
      </c>
    </row>
    <row r="32" spans="9:19" x14ac:dyDescent="0.3">
      <c r="I32">
        <v>14.5</v>
      </c>
      <c r="J32" s="14">
        <f>'Performance evolution'!P32</f>
        <v>0.45</v>
      </c>
      <c r="K32" s="25">
        <f>'Performance evolution'!O32</f>
        <v>0.67419874735401064</v>
      </c>
      <c r="L32" s="15">
        <f t="shared" ref="L32:M42" si="8">L31-($F$2*$F$3*$F$4*($F$5/2))*L31/SUM($L31:$M31)+R31</f>
        <v>7327.3212312500236</v>
      </c>
      <c r="M32" s="15">
        <f t="shared" si="8"/>
        <v>15172.67876874998</v>
      </c>
      <c r="N32" s="31">
        <f t="shared" si="0"/>
        <v>0.5419022186733139</v>
      </c>
      <c r="O32" s="31">
        <f t="shared" si="0"/>
        <v>4.9791624277984132</v>
      </c>
      <c r="P32" s="30">
        <f t="shared" si="1"/>
        <v>9.8151761186064015E-2</v>
      </c>
      <c r="Q32" s="30">
        <f t="shared" si="2"/>
        <v>0.90184823881393605</v>
      </c>
      <c r="R32" s="4">
        <f t="shared" si="3"/>
        <v>441.68292533728805</v>
      </c>
      <c r="S32" s="4">
        <f t="shared" si="3"/>
        <v>4058.3170746627125</v>
      </c>
    </row>
    <row r="33" spans="9:19" x14ac:dyDescent="0.3">
      <c r="I33">
        <v>15</v>
      </c>
      <c r="J33" s="14">
        <f>'Performance evolution'!P33</f>
        <v>0.45</v>
      </c>
      <c r="K33" s="25">
        <f>'Performance evolution'!O33</f>
        <v>0.68710759173267699</v>
      </c>
      <c r="L33" s="15">
        <f t="shared" si="8"/>
        <v>6303.5399103373074</v>
      </c>
      <c r="M33" s="15">
        <f t="shared" si="8"/>
        <v>16196.460089662698</v>
      </c>
      <c r="N33" s="31">
        <f t="shared" si="0"/>
        <v>0.51928148634527838</v>
      </c>
      <c r="O33" s="31">
        <f t="shared" si="0"/>
        <v>5.5677459747602134</v>
      </c>
      <c r="P33" s="30">
        <f t="shared" si="1"/>
        <v>8.5309535674572001E-2</v>
      </c>
      <c r="Q33" s="30">
        <f t="shared" si="2"/>
        <v>0.914690464325428</v>
      </c>
      <c r="R33" s="4">
        <f t="shared" si="3"/>
        <v>383.892910535574</v>
      </c>
      <c r="S33" s="4">
        <f t="shared" si="3"/>
        <v>4116.1070894644263</v>
      </c>
    </row>
    <row r="34" spans="9:19" x14ac:dyDescent="0.3">
      <c r="I34">
        <v>15.5</v>
      </c>
      <c r="J34" s="14">
        <f>'Performance evolution'!P34</f>
        <v>0.45</v>
      </c>
      <c r="K34" s="25">
        <f>'Performance evolution'!O34</f>
        <v>0.69466920313602332</v>
      </c>
      <c r="L34" s="15">
        <f t="shared" si="8"/>
        <v>5426.7248388054204</v>
      </c>
      <c r="M34" s="15">
        <f t="shared" si="8"/>
        <v>17073.275161194586</v>
      </c>
      <c r="N34" s="31">
        <f t="shared" si="0"/>
        <v>0.49734152108614393</v>
      </c>
      <c r="O34" s="31">
        <f t="shared" si="0"/>
        <v>5.9612269930394284</v>
      </c>
      <c r="P34" s="30">
        <f t="shared" si="1"/>
        <v>7.7004915253032533E-2</v>
      </c>
      <c r="Q34" s="30">
        <f t="shared" si="2"/>
        <v>0.92299508474696756</v>
      </c>
      <c r="R34" s="4">
        <f t="shared" si="3"/>
        <v>346.52211863864642</v>
      </c>
      <c r="S34" s="4">
        <f t="shared" si="3"/>
        <v>4153.4778813613539</v>
      </c>
    </row>
    <row r="35" spans="9:19" x14ac:dyDescent="0.3">
      <c r="I35">
        <v>16</v>
      </c>
      <c r="J35" s="14">
        <f>'Performance evolution'!P35</f>
        <v>0.45</v>
      </c>
      <c r="K35" s="25">
        <f>'Performance evolution'!O35</f>
        <v>0.69829669236897796</v>
      </c>
      <c r="L35" s="15">
        <f t="shared" si="8"/>
        <v>4687.9019896829832</v>
      </c>
      <c r="M35" s="15">
        <f t="shared" si="8"/>
        <v>17812.098010317022</v>
      </c>
      <c r="N35" s="31">
        <f t="shared" si="0"/>
        <v>0.47644983200782942</v>
      </c>
      <c r="O35" s="31">
        <f t="shared" si="0"/>
        <v>6.1852166024018054</v>
      </c>
      <c r="P35" s="30">
        <f t="shared" si="1"/>
        <v>7.1521118131465403E-2</v>
      </c>
      <c r="Q35" s="30">
        <f t="shared" si="2"/>
        <v>0.92847888186853456</v>
      </c>
      <c r="R35" s="4">
        <f t="shared" si="3"/>
        <v>321.84503159159431</v>
      </c>
      <c r="S35" s="4">
        <f t="shared" si="3"/>
        <v>4178.1549684084057</v>
      </c>
    </row>
    <row r="36" spans="9:19" x14ac:dyDescent="0.3">
      <c r="I36">
        <v>16.5</v>
      </c>
      <c r="J36" s="14">
        <f>'Performance evolution'!P36</f>
        <v>0.45</v>
      </c>
      <c r="K36" s="25">
        <f>'Performance evolution'!O36</f>
        <v>0.69962173482616641</v>
      </c>
      <c r="L36" s="15">
        <f t="shared" si="8"/>
        <v>4072.166623337981</v>
      </c>
      <c r="M36" s="15">
        <f t="shared" si="8"/>
        <v>18427.833376662027</v>
      </c>
      <c r="N36" s="31">
        <f t="shared" si="0"/>
        <v>0.45685470521687005</v>
      </c>
      <c r="O36" s="31">
        <f t="shared" si="0"/>
        <v>6.2984659134523628</v>
      </c>
      <c r="P36" s="30">
        <f t="shared" si="1"/>
        <v>6.7628870782874606E-2</v>
      </c>
      <c r="Q36" s="30">
        <f t="shared" si="2"/>
        <v>0.9323711292171255</v>
      </c>
      <c r="R36" s="4">
        <f t="shared" si="3"/>
        <v>304.32991852293571</v>
      </c>
      <c r="S36" s="4">
        <f t="shared" si="3"/>
        <v>4195.6700814770647</v>
      </c>
    </row>
    <row r="37" spans="9:19" x14ac:dyDescent="0.3">
      <c r="I37">
        <v>17</v>
      </c>
      <c r="J37" s="14">
        <f>'Performance evolution'!P37</f>
        <v>0.45</v>
      </c>
      <c r="K37" s="25">
        <f>'Performance evolution'!O37</f>
        <v>0.69995041233980582</v>
      </c>
      <c r="L37" s="15">
        <f t="shared" si="8"/>
        <v>3562.0632171933207</v>
      </c>
      <c r="M37" s="15">
        <f t="shared" si="8"/>
        <v>18937.93678280669</v>
      </c>
      <c r="N37" s="31">
        <f t="shared" si="0"/>
        <v>0.43868597815720656</v>
      </c>
      <c r="O37" s="31">
        <f t="shared" si="0"/>
        <v>6.3572448527118528</v>
      </c>
      <c r="P37" s="30">
        <f t="shared" si="1"/>
        <v>6.4551271794081475E-2</v>
      </c>
      <c r="Q37" s="30">
        <f t="shared" si="2"/>
        <v>0.93544872820591851</v>
      </c>
      <c r="R37" s="4">
        <f t="shared" si="3"/>
        <v>290.48072307336662</v>
      </c>
      <c r="S37" s="4">
        <f t="shared" si="3"/>
        <v>4209.5192769266332</v>
      </c>
    </row>
    <row r="38" spans="9:19" x14ac:dyDescent="0.3">
      <c r="I38">
        <v>17.5</v>
      </c>
      <c r="J38" s="14">
        <f>'Performance evolution'!P38</f>
        <v>0.45</v>
      </c>
      <c r="K38" s="25">
        <f>'Performance evolution'!O38</f>
        <v>0.69999696762051866</v>
      </c>
      <c r="L38" s="15">
        <f t="shared" si="8"/>
        <v>3140.1312968280236</v>
      </c>
      <c r="M38" s="15">
        <f t="shared" si="8"/>
        <v>19359.868703171986</v>
      </c>
      <c r="N38" s="31">
        <f t="shared" si="0"/>
        <v>0.4219737593254887</v>
      </c>
      <c r="O38" s="31">
        <f t="shared" si="0"/>
        <v>6.3949887573597675</v>
      </c>
      <c r="P38" s="30">
        <f t="shared" si="1"/>
        <v>6.1900554432074706E-2</v>
      </c>
      <c r="Q38" s="30">
        <f t="shared" si="2"/>
        <v>0.93809944556792524</v>
      </c>
      <c r="R38" s="4">
        <f t="shared" si="3"/>
        <v>278.55249494433616</v>
      </c>
      <c r="S38" s="4">
        <f t="shared" si="3"/>
        <v>4221.4475050556639</v>
      </c>
    </row>
    <row r="39" spans="9:19" x14ac:dyDescent="0.3">
      <c r="I39">
        <v>18</v>
      </c>
      <c r="J39" s="14">
        <f>'Performance evolution'!P39</f>
        <v>0.45</v>
      </c>
      <c r="K39" s="25">
        <f>'Performance evolution'!O39</f>
        <v>0.69999993446930997</v>
      </c>
      <c r="L39" s="15">
        <f t="shared" si="8"/>
        <v>2790.6575324067553</v>
      </c>
      <c r="M39" s="15">
        <f t="shared" si="8"/>
        <v>19709.342467593255</v>
      </c>
      <c r="N39" s="31">
        <f t="shared" si="0"/>
        <v>0.40668512508038179</v>
      </c>
      <c r="O39" s="31">
        <f t="shared" si="0"/>
        <v>6.4241405347400198</v>
      </c>
      <c r="P39" s="30">
        <f t="shared" si="1"/>
        <v>5.9536744946155525E-2</v>
      </c>
      <c r="Q39" s="30">
        <f t="shared" si="2"/>
        <v>0.94046325505384443</v>
      </c>
      <c r="R39" s="4">
        <f t="shared" si="3"/>
        <v>267.91535225769985</v>
      </c>
      <c r="S39" s="4">
        <f t="shared" si="3"/>
        <v>4232.0846477423001</v>
      </c>
    </row>
    <row r="40" spans="9:19" x14ac:dyDescent="0.3">
      <c r="I40">
        <v>18.5</v>
      </c>
      <c r="J40" s="14">
        <f>'Performance evolution'!P40</f>
        <v>0.45</v>
      </c>
      <c r="K40" s="25">
        <f>'Performance evolution'!O40</f>
        <v>0.69999999958291803</v>
      </c>
      <c r="L40" s="15">
        <f t="shared" si="8"/>
        <v>2500.4413781831045</v>
      </c>
      <c r="M40" s="15">
        <f t="shared" si="8"/>
        <v>19999.558621816905</v>
      </c>
      <c r="N40" s="31">
        <f t="shared" si="0"/>
        <v>0.39275917030040935</v>
      </c>
      <c r="O40" s="31">
        <f t="shared" si="0"/>
        <v>6.4479098626766049</v>
      </c>
      <c r="P40" s="30">
        <f t="shared" si="1"/>
        <v>5.7415315432894604E-2</v>
      </c>
      <c r="Q40" s="30">
        <f t="shared" si="2"/>
        <v>0.94258468456710542</v>
      </c>
      <c r="R40" s="4">
        <f t="shared" si="3"/>
        <v>258.36891944802574</v>
      </c>
      <c r="S40" s="4">
        <f t="shared" si="3"/>
        <v>4241.6310805519743</v>
      </c>
    </row>
    <row r="41" spans="9:19" x14ac:dyDescent="0.3">
      <c r="I41">
        <v>19</v>
      </c>
      <c r="J41" s="14">
        <f>'Performance evolution'!P41</f>
        <v>0.45</v>
      </c>
      <c r="K41" s="25">
        <f>'Performance evolution'!O41</f>
        <v>0.69999999999914364</v>
      </c>
      <c r="L41" s="15">
        <f t="shared" si="8"/>
        <v>2258.7220219945093</v>
      </c>
      <c r="M41" s="15">
        <f t="shared" si="8"/>
        <v>20241.277978005499</v>
      </c>
      <c r="N41" s="31">
        <f t="shared" si="0"/>
        <v>0.38012444198814882</v>
      </c>
      <c r="O41" s="31">
        <f t="shared" si="0"/>
        <v>6.467482388559695</v>
      </c>
      <c r="P41" s="30">
        <f t="shared" si="1"/>
        <v>5.5512013378510069E-2</v>
      </c>
      <c r="Q41" s="30">
        <f t="shared" si="2"/>
        <v>0.94448798662148992</v>
      </c>
      <c r="R41" s="4">
        <f t="shared" si="3"/>
        <v>249.80406020329531</v>
      </c>
      <c r="S41" s="4">
        <f t="shared" si="3"/>
        <v>4250.1959397967048</v>
      </c>
    </row>
    <row r="42" spans="9:19" x14ac:dyDescent="0.3">
      <c r="I42">
        <v>19.5</v>
      </c>
      <c r="J42" s="14">
        <f>'Performance evolution'!P42</f>
        <v>0.45</v>
      </c>
      <c r="K42" s="25">
        <f>'Performance evolution'!O42</f>
        <v>0.69999999999999918</v>
      </c>
      <c r="L42" s="15">
        <f t="shared" si="8"/>
        <v>2056.7816777989028</v>
      </c>
      <c r="M42" s="15">
        <f t="shared" si="8"/>
        <v>20443.218322201104</v>
      </c>
      <c r="N42" s="31">
        <f t="shared" si="0"/>
        <v>0.36870398542737426</v>
      </c>
      <c r="O42" s="31">
        <f t="shared" si="0"/>
        <v>6.4836823993352573</v>
      </c>
      <c r="P42" s="30">
        <f t="shared" si="1"/>
        <v>5.3806654313487939E-2</v>
      </c>
      <c r="Q42" s="30">
        <f t="shared" si="2"/>
        <v>0.94619334568651203</v>
      </c>
      <c r="R42" s="4">
        <f t="shared" si="3"/>
        <v>242.12994441069571</v>
      </c>
      <c r="S42" s="4">
        <f t="shared" si="3"/>
        <v>4257.8700555893038</v>
      </c>
    </row>
    <row r="43" spans="9:19" x14ac:dyDescent="0.3">
      <c r="I43" s="8">
        <v>20</v>
      </c>
      <c r="J43" s="22">
        <f>'Performance evolution'!P43</f>
        <v>0.45</v>
      </c>
      <c r="K43" s="26">
        <f>'Performance evolution'!O43</f>
        <v>0.7</v>
      </c>
      <c r="L43" s="23">
        <f>L42-($F$2*$F$3*$F$4*($F$5/2))*L42/SUM($L42:$M42)+R42</f>
        <v>1887.5552866498183</v>
      </c>
      <c r="M43" s="23">
        <f>M42-($F$2*$F$3*$F$4*($F$5/2))*M42/SUM($L42:$M42)+S42</f>
        <v>20612.444713350189</v>
      </c>
      <c r="N43" s="32">
        <f t="shared" si="0"/>
        <v>0.35841737371434418</v>
      </c>
      <c r="O43" s="32">
        <f t="shared" si="0"/>
        <v>6.4971537582377206</v>
      </c>
      <c r="P43" s="33">
        <f t="shared" si="1"/>
        <v>5.2281183699466327E-2</v>
      </c>
      <c r="Q43" s="33">
        <f t="shared" si="2"/>
        <v>0.94771881630053367</v>
      </c>
      <c r="R43" s="24">
        <f t="shared" si="3"/>
        <v>235.26532664759847</v>
      </c>
      <c r="S43" s="24">
        <f t="shared" si="3"/>
        <v>4264.7346733524018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91BC9-19B4-4690-AC0E-5BBB1B69AD3E}">
  <dimension ref="B2:S44"/>
  <sheetViews>
    <sheetView topLeftCell="B1" zoomScale="72" zoomScaleNormal="80" workbookViewId="0">
      <selection activeCell="G18" sqref="G18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0.13500000000000001</v>
      </c>
      <c r="I3">
        <v>0</v>
      </c>
      <c r="J3" s="14">
        <f>'Performance evolution'!L3</f>
        <v>1.5</v>
      </c>
      <c r="K3" s="25">
        <f>'Performance evolution'!K3</f>
        <v>1.2</v>
      </c>
      <c r="L3" s="15">
        <f>F2*F3*F4-M3</f>
        <v>13473</v>
      </c>
      <c r="M3" s="29">
        <f>F2*F3*F4*0.002</f>
        <v>27</v>
      </c>
      <c r="N3" s="31">
        <f>IF($F$6=1,J3^$F$7*LOG(L3)^$F$8,EXP(J3*$F$7+LOG(L3)*$F$8))</f>
        <v>356.48904386655164</v>
      </c>
      <c r="O3" s="31">
        <f>IF($F$6=1,K3^$F$7*LOG(M3)^$F$8,EXP(K3*$F$7+LOG(M3)*$F$8))</f>
        <v>6.0810005117064687</v>
      </c>
      <c r="P3" s="30">
        <f>N3/SUM($N3:$O3)</f>
        <v>0.98322806694597653</v>
      </c>
      <c r="Q3" s="30">
        <f>O3/SUM($N3:$O3)</f>
        <v>1.6771933054023483E-2</v>
      </c>
      <c r="R3" s="4">
        <f>$F$2*$F$3*$F$4*($F$5/2)*P3</f>
        <v>2654.7157807541366</v>
      </c>
      <c r="S3" s="4">
        <f>$F$2*$F$3*$F$4*($F$5/2)*Q3</f>
        <v>45.284219245863405</v>
      </c>
    </row>
    <row r="4" spans="2:19" x14ac:dyDescent="0.3">
      <c r="B4" t="s">
        <v>29</v>
      </c>
      <c r="F4" s="17">
        <f>'Total market'!D5</f>
        <v>0.1</v>
      </c>
      <c r="I4">
        <v>0.5</v>
      </c>
      <c r="J4" s="14">
        <f>'Performance evolution'!L4</f>
        <v>1.5</v>
      </c>
      <c r="K4" s="25">
        <f>'Performance evolution'!K4</f>
        <v>1.2291086568948935</v>
      </c>
      <c r="L4" s="15">
        <f>L3-($F$2*$F$3*$F$4*($F$5/2))*L3/SUM($L3:$M3)+R3</f>
        <v>13433.115780754137</v>
      </c>
      <c r="M4" s="15">
        <f>M3-($F$2*$F$3*$F$4*($F$5/2))*M3/SUM($L3:$M3)+S3</f>
        <v>66.884219245863406</v>
      </c>
      <c r="N4" s="31">
        <f t="shared" ref="N4:O43" si="0">IF($F$6=1,J4^$F$7*LOG(L4)^$F$8,EXP(J4*$F$7+LOG(L4)*$F$8))</f>
        <v>356.1556919014244</v>
      </c>
      <c r="O4" s="31">
        <f t="shared" si="0"/>
        <v>13.879721787257031</v>
      </c>
      <c r="P4" s="30">
        <f t="shared" ref="P4:Q43" si="1">N4/SUM($N4:$O4)</f>
        <v>0.96249082851585022</v>
      </c>
      <c r="Q4" s="30">
        <f t="shared" si="1"/>
        <v>3.7509171484149707E-2</v>
      </c>
      <c r="R4" s="4">
        <f t="shared" ref="R4:S43" si="2">$F$2*$F$3*$F$4*($F$5/2)*P4</f>
        <v>2598.7252369927955</v>
      </c>
      <c r="S4" s="4">
        <f t="shared" si="2"/>
        <v>101.27476300720421</v>
      </c>
    </row>
    <row r="5" spans="2:19" x14ac:dyDescent="0.3">
      <c r="B5" t="s">
        <v>40</v>
      </c>
      <c r="F5" s="17">
        <v>0.4</v>
      </c>
      <c r="I5">
        <v>1</v>
      </c>
      <c r="J5" s="14">
        <f>'Performance evolution'!L5</f>
        <v>1.5</v>
      </c>
      <c r="K5" s="25">
        <f>'Performance evolution'!K5</f>
        <v>1.264378998950225</v>
      </c>
      <c r="L5" s="15">
        <f t="shared" ref="L5:M20" si="3">L4-($F$2*$F$3*$F$4*($F$5/2))*L4/SUM($L4:$M4)+R4</f>
        <v>13345.217861596106</v>
      </c>
      <c r="M5" s="15">
        <f t="shared" si="3"/>
        <v>154.78213840389495</v>
      </c>
      <c r="N5" s="31">
        <f t="shared" si="0"/>
        <v>355.41827379697617</v>
      </c>
      <c r="O5" s="31">
        <f t="shared" si="0"/>
        <v>26.833378160174025</v>
      </c>
      <c r="P5" s="30">
        <f t="shared" si="1"/>
        <v>0.92980179935708418</v>
      </c>
      <c r="Q5" s="30">
        <f t="shared" si="1"/>
        <v>7.0198200642915737E-2</v>
      </c>
      <c r="R5" s="4">
        <f t="shared" si="2"/>
        <v>2510.4648582641271</v>
      </c>
      <c r="S5" s="4">
        <f t="shared" si="2"/>
        <v>189.53514173587249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evolution'!L6</f>
        <v>1.5</v>
      </c>
      <c r="K6" s="25">
        <f>'Performance evolution'!K6</f>
        <v>1.3078336144367058</v>
      </c>
      <c r="L6" s="15">
        <f t="shared" si="3"/>
        <v>13186.639147541013</v>
      </c>
      <c r="M6" s="15">
        <f t="shared" si="3"/>
        <v>313.36085245898846</v>
      </c>
      <c r="N6" s="31">
        <f t="shared" si="0"/>
        <v>354.07812557181853</v>
      </c>
      <c r="O6" s="31">
        <f t="shared" si="0"/>
        <v>45.495357167795824</v>
      </c>
      <c r="P6" s="30">
        <f t="shared" si="1"/>
        <v>0.88614019915469899</v>
      </c>
      <c r="Q6" s="30">
        <f t="shared" si="1"/>
        <v>0.11385980084530105</v>
      </c>
      <c r="R6" s="4">
        <f t="shared" si="2"/>
        <v>2392.5785377176871</v>
      </c>
      <c r="S6" s="4">
        <f t="shared" si="2"/>
        <v>307.42146228231286</v>
      </c>
    </row>
    <row r="7" spans="2:19" ht="14.4" customHeight="1" x14ac:dyDescent="0.3">
      <c r="B7" t="s">
        <v>42</v>
      </c>
      <c r="F7" s="1">
        <v>4</v>
      </c>
      <c r="I7">
        <v>2</v>
      </c>
      <c r="J7" s="14">
        <f>'Performance evolution'!L7</f>
        <v>1.5</v>
      </c>
      <c r="K7" s="25">
        <f>'Performance evolution'!K7</f>
        <v>1.3621450221527003</v>
      </c>
      <c r="L7" s="15">
        <f t="shared" si="3"/>
        <v>12941.889855750498</v>
      </c>
      <c r="M7" s="15">
        <f t="shared" si="3"/>
        <v>558.11014424950361</v>
      </c>
      <c r="N7" s="31">
        <f t="shared" si="0"/>
        <v>351.98456964783452</v>
      </c>
      <c r="O7" s="31">
        <f t="shared" si="0"/>
        <v>71.34056101820201</v>
      </c>
      <c r="P7" s="30">
        <f t="shared" si="1"/>
        <v>0.83147572433047212</v>
      </c>
      <c r="Q7" s="30">
        <f t="shared" si="1"/>
        <v>0.16852427566952777</v>
      </c>
      <c r="R7" s="4">
        <f t="shared" si="2"/>
        <v>2244.9844556922749</v>
      </c>
      <c r="S7" s="4">
        <f t="shared" si="2"/>
        <v>455.01554430772495</v>
      </c>
    </row>
    <row r="8" spans="2:19" ht="14.4" customHeight="1" x14ac:dyDescent="0.3">
      <c r="B8" t="s">
        <v>43</v>
      </c>
      <c r="F8" s="1">
        <v>3</v>
      </c>
      <c r="I8">
        <v>2.5</v>
      </c>
      <c r="J8" s="14">
        <f>'Performance evolution'!L8</f>
        <v>1.5</v>
      </c>
      <c r="K8" s="25">
        <f>'Performance evolution'!K8</f>
        <v>1.430599809976395</v>
      </c>
      <c r="L8" s="15">
        <f t="shared" si="3"/>
        <v>12598.496340292673</v>
      </c>
      <c r="M8" s="15">
        <f t="shared" si="3"/>
        <v>901.50365970732787</v>
      </c>
      <c r="N8" s="31">
        <f t="shared" si="0"/>
        <v>348.99393714763409</v>
      </c>
      <c r="O8" s="31">
        <f t="shared" si="0"/>
        <v>108.07637649393897</v>
      </c>
      <c r="P8" s="30">
        <f t="shared" si="1"/>
        <v>0.76354540369757928</v>
      </c>
      <c r="Q8" s="30">
        <f t="shared" si="1"/>
        <v>0.23645459630242069</v>
      </c>
      <c r="R8" s="4">
        <f t="shared" si="2"/>
        <v>2061.5725899834642</v>
      </c>
      <c r="S8" s="4">
        <f t="shared" si="2"/>
        <v>638.42741001653587</v>
      </c>
    </row>
    <row r="9" spans="2:19" x14ac:dyDescent="0.3">
      <c r="B9" s="27"/>
      <c r="I9">
        <v>3</v>
      </c>
      <c r="J9" s="14">
        <f>'Performance evolution'!L9</f>
        <v>1.5</v>
      </c>
      <c r="K9" s="25">
        <f>'Performance evolution'!K9</f>
        <v>1.5165249073594738</v>
      </c>
      <c r="L9" s="15">
        <f t="shared" si="3"/>
        <v>12140.369662217603</v>
      </c>
      <c r="M9" s="15">
        <f t="shared" si="3"/>
        <v>1359.6303377823983</v>
      </c>
      <c r="N9" s="31">
        <f t="shared" si="0"/>
        <v>344.90240195239716</v>
      </c>
      <c r="O9" s="31">
        <f t="shared" si="0"/>
        <v>162.72503570909387</v>
      </c>
      <c r="P9" s="30">
        <f t="shared" si="1"/>
        <v>0.67944003094331096</v>
      </c>
      <c r="Q9" s="30">
        <f t="shared" si="1"/>
        <v>0.32055996905668893</v>
      </c>
      <c r="R9" s="4">
        <f t="shared" si="2"/>
        <v>1834.4880835469396</v>
      </c>
      <c r="S9" s="4">
        <f t="shared" si="2"/>
        <v>865.51191645306017</v>
      </c>
    </row>
    <row r="10" spans="2:19" x14ac:dyDescent="0.3">
      <c r="I10">
        <v>3.5</v>
      </c>
      <c r="J10" s="14">
        <f>'Performance evolution'!L10</f>
        <v>1.5</v>
      </c>
      <c r="K10" s="25">
        <f>'Performance evolution'!K10</f>
        <v>1.6213331193615059</v>
      </c>
      <c r="L10" s="15">
        <f t="shared" si="3"/>
        <v>11546.783813321023</v>
      </c>
      <c r="M10" s="15">
        <f t="shared" si="3"/>
        <v>1953.2161866789788</v>
      </c>
      <c r="N10" s="31">
        <f t="shared" si="0"/>
        <v>339.41627397980432</v>
      </c>
      <c r="O10" s="31">
        <f t="shared" si="0"/>
        <v>246.24862344498564</v>
      </c>
      <c r="P10" s="30">
        <f t="shared" si="1"/>
        <v>0.57954006714802564</v>
      </c>
      <c r="Q10" s="30">
        <f t="shared" si="1"/>
        <v>0.42045993285197436</v>
      </c>
      <c r="R10" s="4">
        <f t="shared" si="2"/>
        <v>1564.7581812996693</v>
      </c>
      <c r="S10" s="4">
        <f t="shared" si="2"/>
        <v>1135.2418187003307</v>
      </c>
    </row>
    <row r="11" spans="2:19" x14ac:dyDescent="0.3">
      <c r="I11">
        <v>4</v>
      </c>
      <c r="J11" s="14">
        <f>'Performance evolution'!L11</f>
        <v>1.5</v>
      </c>
      <c r="K11" s="25">
        <f>'Performance evolution'!K11</f>
        <v>1.740110185666</v>
      </c>
      <c r="L11" s="15">
        <f t="shared" si="3"/>
        <v>10802.185231956488</v>
      </c>
      <c r="M11" s="15">
        <f t="shared" si="3"/>
        <v>2697.8147680435141</v>
      </c>
      <c r="N11" s="31">
        <f t="shared" si="0"/>
        <v>332.21173820966902</v>
      </c>
      <c r="O11" s="31">
        <f t="shared" si="0"/>
        <v>370.31709091897858</v>
      </c>
      <c r="P11" s="30">
        <f t="shared" si="1"/>
        <v>0.47287986547358346</v>
      </c>
      <c r="Q11" s="30">
        <f t="shared" si="1"/>
        <v>0.52712013452641648</v>
      </c>
      <c r="R11" s="4">
        <f t="shared" si="2"/>
        <v>1276.7756367786753</v>
      </c>
      <c r="S11" s="4">
        <f t="shared" si="2"/>
        <v>1423.2243632213244</v>
      </c>
    </row>
    <row r="12" spans="2:19" x14ac:dyDescent="0.3">
      <c r="I12">
        <v>4.5</v>
      </c>
      <c r="J12" s="14">
        <f>'Performance evolution'!L12</f>
        <v>1.5</v>
      </c>
      <c r="K12" s="25">
        <f>'Performance evolution'!K12</f>
        <v>1.8560384383293402</v>
      </c>
      <c r="L12" s="15">
        <f t="shared" si="3"/>
        <v>9918.5238223438646</v>
      </c>
      <c r="M12" s="15">
        <f t="shared" si="3"/>
        <v>3581.4761776561359</v>
      </c>
      <c r="N12" s="31">
        <f t="shared" si="0"/>
        <v>323.13739755434489</v>
      </c>
      <c r="O12" s="31">
        <f t="shared" si="0"/>
        <v>532.74930068606807</v>
      </c>
      <c r="P12" s="30">
        <f t="shared" si="1"/>
        <v>0.37754693257725769</v>
      </c>
      <c r="Q12" s="30">
        <f t="shared" si="1"/>
        <v>0.62245306742274231</v>
      </c>
      <c r="R12" s="4">
        <f t="shared" si="2"/>
        <v>1019.3767179585958</v>
      </c>
      <c r="S12" s="4">
        <f t="shared" si="2"/>
        <v>1680.6232820414043</v>
      </c>
    </row>
    <row r="13" spans="2:19" x14ac:dyDescent="0.3">
      <c r="I13">
        <v>5</v>
      </c>
      <c r="J13" s="14">
        <f>'Performance evolution'!L13</f>
        <v>1.5</v>
      </c>
      <c r="K13" s="25">
        <f>'Performance evolution'!K13</f>
        <v>1.9430155394294428</v>
      </c>
      <c r="L13" s="15">
        <f t="shared" si="3"/>
        <v>8954.1957758336885</v>
      </c>
      <c r="M13" s="15">
        <f t="shared" si="3"/>
        <v>4545.8042241663134</v>
      </c>
      <c r="N13" s="31">
        <f t="shared" si="0"/>
        <v>312.4817143610955</v>
      </c>
      <c r="O13" s="31">
        <f t="shared" si="0"/>
        <v>697.42505158164977</v>
      </c>
      <c r="P13" s="30">
        <f t="shared" si="1"/>
        <v>0.30941639852208996</v>
      </c>
      <c r="Q13" s="30">
        <f t="shared" si="1"/>
        <v>0.69058360147790998</v>
      </c>
      <c r="R13" s="4">
        <f t="shared" si="2"/>
        <v>835.42427600964288</v>
      </c>
      <c r="S13" s="4">
        <f t="shared" si="2"/>
        <v>1864.5757239903569</v>
      </c>
    </row>
    <row r="14" spans="2:19" x14ac:dyDescent="0.3">
      <c r="I14">
        <v>5.5</v>
      </c>
      <c r="J14" s="14">
        <f>'Performance evolution'!L14</f>
        <v>1.5</v>
      </c>
      <c r="K14" s="25">
        <f>'Performance evolution'!K14</f>
        <v>1.9863284552226186</v>
      </c>
      <c r="L14" s="15">
        <f t="shared" si="3"/>
        <v>7998.7808966765942</v>
      </c>
      <c r="M14" s="15">
        <f t="shared" si="3"/>
        <v>5501.2191033234076</v>
      </c>
      <c r="N14" s="31">
        <f t="shared" si="0"/>
        <v>301.0014828487416</v>
      </c>
      <c r="O14" s="31">
        <f t="shared" si="0"/>
        <v>814.66476421139498</v>
      </c>
      <c r="P14" s="30">
        <f t="shared" si="1"/>
        <v>0.26979527582007867</v>
      </c>
      <c r="Q14" s="30">
        <f t="shared" si="1"/>
        <v>0.73020472417992133</v>
      </c>
      <c r="R14" s="4">
        <f t="shared" si="2"/>
        <v>728.44724471421239</v>
      </c>
      <c r="S14" s="4">
        <f t="shared" si="2"/>
        <v>1971.5527552857875</v>
      </c>
    </row>
    <row r="15" spans="2:19" x14ac:dyDescent="0.3">
      <c r="I15">
        <v>6</v>
      </c>
      <c r="J15" s="14">
        <f>'Performance evolution'!L15</f>
        <v>1.5</v>
      </c>
      <c r="K15" s="25">
        <f>'Performance evolution'!K15</f>
        <v>1.9983953604105191</v>
      </c>
      <c r="L15" s="15">
        <f t="shared" si="3"/>
        <v>7127.4719620554879</v>
      </c>
      <c r="M15" s="15">
        <f t="shared" si="3"/>
        <v>6372.5280379445139</v>
      </c>
      <c r="N15" s="31">
        <f t="shared" si="0"/>
        <v>289.56112713985959</v>
      </c>
      <c r="O15" s="31">
        <f t="shared" si="0"/>
        <v>878.12016147833356</v>
      </c>
      <c r="P15" s="30">
        <f t="shared" si="1"/>
        <v>0.24797958994660221</v>
      </c>
      <c r="Q15" s="30">
        <f t="shared" si="1"/>
        <v>0.75202041005339781</v>
      </c>
      <c r="R15" s="4">
        <f t="shared" si="2"/>
        <v>669.54489285582599</v>
      </c>
      <c r="S15" s="4">
        <f t="shared" si="2"/>
        <v>2030.455107144174</v>
      </c>
    </row>
    <row r="16" spans="2:19" x14ac:dyDescent="0.3">
      <c r="I16">
        <v>6.5</v>
      </c>
      <c r="J16" s="14">
        <f>'Performance evolution'!L16</f>
        <v>1.5</v>
      </c>
      <c r="K16" s="25">
        <f>'Performance evolution'!K16</f>
        <v>1.9999303964072443</v>
      </c>
      <c r="L16" s="15">
        <f t="shared" si="3"/>
        <v>6371.5224625002165</v>
      </c>
      <c r="M16" s="15">
        <f t="shared" si="3"/>
        <v>7128.4775374997853</v>
      </c>
      <c r="N16" s="31">
        <f t="shared" si="0"/>
        <v>278.72110914255308</v>
      </c>
      <c r="O16" s="31">
        <f t="shared" si="0"/>
        <v>915.07241723265895</v>
      </c>
      <c r="P16" s="30">
        <f t="shared" si="1"/>
        <v>0.23347513869408471</v>
      </c>
      <c r="Q16" s="30">
        <f t="shared" si="1"/>
        <v>0.76652486130591535</v>
      </c>
      <c r="R16" s="4">
        <f t="shared" si="2"/>
        <v>630.38287447402865</v>
      </c>
      <c r="S16" s="4">
        <f t="shared" si="2"/>
        <v>2069.6171255259715</v>
      </c>
    </row>
    <row r="17" spans="9:19" x14ac:dyDescent="0.3">
      <c r="I17">
        <v>7</v>
      </c>
      <c r="J17" s="14">
        <f>'Performance evolution'!L17</f>
        <v>1.5</v>
      </c>
      <c r="K17" s="25">
        <f>'Performance evolution'!K17</f>
        <v>1.99999921654143</v>
      </c>
      <c r="L17" s="15">
        <f t="shared" si="3"/>
        <v>5727.6008444742019</v>
      </c>
      <c r="M17" s="15">
        <f t="shared" si="3"/>
        <v>7772.3991555257999</v>
      </c>
      <c r="N17" s="31">
        <f t="shared" si="0"/>
        <v>268.67416887513139</v>
      </c>
      <c r="O17" s="31">
        <f t="shared" si="0"/>
        <v>942.22367396033894</v>
      </c>
      <c r="P17" s="30">
        <f t="shared" si="1"/>
        <v>0.22188012842272214</v>
      </c>
      <c r="Q17" s="30">
        <f t="shared" si="1"/>
        <v>0.7781198715772778</v>
      </c>
      <c r="R17" s="4">
        <f t="shared" si="2"/>
        <v>599.07634674134977</v>
      </c>
      <c r="S17" s="4">
        <f t="shared" si="2"/>
        <v>2100.9236532586501</v>
      </c>
    </row>
    <row r="18" spans="9:19" x14ac:dyDescent="0.3">
      <c r="I18">
        <v>7.5</v>
      </c>
      <c r="J18" s="14">
        <f>'Performance evolution'!L18</f>
        <v>1.5</v>
      </c>
      <c r="K18" s="25">
        <f>'Performance evolution'!K18</f>
        <v>1.9999999984862682</v>
      </c>
      <c r="L18" s="15">
        <f t="shared" si="3"/>
        <v>5181.1570223207118</v>
      </c>
      <c r="M18" s="15">
        <f t="shared" si="3"/>
        <v>8318.8429776792909</v>
      </c>
      <c r="N18" s="31">
        <f t="shared" si="0"/>
        <v>259.44208906669098</v>
      </c>
      <c r="O18" s="31">
        <f t="shared" si="0"/>
        <v>963.8270198657741</v>
      </c>
      <c r="P18" s="30">
        <f t="shared" si="1"/>
        <v>0.21208913653766959</v>
      </c>
      <c r="Q18" s="30">
        <f t="shared" si="1"/>
        <v>0.78791086346233041</v>
      </c>
      <c r="R18" s="4">
        <f t="shared" si="2"/>
        <v>572.64066865170787</v>
      </c>
      <c r="S18" s="4">
        <f t="shared" si="2"/>
        <v>2127.359331348292</v>
      </c>
    </row>
    <row r="19" spans="9:19" x14ac:dyDescent="0.3">
      <c r="I19">
        <v>8</v>
      </c>
      <c r="J19" s="14">
        <f>'Performance evolution'!L19</f>
        <v>1.5</v>
      </c>
      <c r="K19" s="25">
        <f>'Performance evolution'!K19</f>
        <v>1.9999999999996811</v>
      </c>
      <c r="L19" s="15">
        <f t="shared" si="3"/>
        <v>4717.5662865082777</v>
      </c>
      <c r="M19" s="15">
        <f t="shared" si="3"/>
        <v>8782.4337134917259</v>
      </c>
      <c r="N19" s="31">
        <f t="shared" si="0"/>
        <v>251.00506704040296</v>
      </c>
      <c r="O19" s="31">
        <f t="shared" si="0"/>
        <v>981.30378214652046</v>
      </c>
      <c r="P19" s="30">
        <f t="shared" si="1"/>
        <v>0.20368681699073729</v>
      </c>
      <c r="Q19" s="30">
        <f t="shared" si="1"/>
        <v>0.79631318300926268</v>
      </c>
      <c r="R19" s="4">
        <f t="shared" si="2"/>
        <v>549.9544058749907</v>
      </c>
      <c r="S19" s="4">
        <f t="shared" si="2"/>
        <v>2150.0455941250093</v>
      </c>
    </row>
    <row r="20" spans="9:19" x14ac:dyDescent="0.3">
      <c r="I20">
        <v>8.5</v>
      </c>
      <c r="J20" s="14">
        <f>'Performance evolution'!L20</f>
        <v>1.5</v>
      </c>
      <c r="K20" s="25">
        <f>'Performance evolution'!K20</f>
        <v>2</v>
      </c>
      <c r="L20" s="15">
        <f t="shared" si="3"/>
        <v>4324.007435081613</v>
      </c>
      <c r="M20" s="15">
        <f t="shared" si="3"/>
        <v>9175.9925649183897</v>
      </c>
      <c r="N20" s="31">
        <f t="shared" si="0"/>
        <v>243.33017282094124</v>
      </c>
      <c r="O20" s="31">
        <f t="shared" si="0"/>
        <v>995.58451177378811</v>
      </c>
      <c r="P20" s="30">
        <f t="shared" si="1"/>
        <v>0.19640591547313752</v>
      </c>
      <c r="Q20" s="30">
        <f t="shared" si="1"/>
        <v>0.80359408452686243</v>
      </c>
      <c r="R20" s="4">
        <f t="shared" si="2"/>
        <v>530.29597177747132</v>
      </c>
      <c r="S20" s="4">
        <f t="shared" si="2"/>
        <v>2169.7040282225284</v>
      </c>
    </row>
    <row r="21" spans="9:19" x14ac:dyDescent="0.3">
      <c r="I21">
        <v>9</v>
      </c>
      <c r="J21" s="14">
        <f>'Performance evolution'!L21</f>
        <v>1.5</v>
      </c>
      <c r="K21" s="25">
        <f>'Performance evolution'!K21</f>
        <v>2</v>
      </c>
      <c r="L21" s="15">
        <f t="shared" ref="L21:M30" si="4">L20-($F$2*$F$3*$F$4*($F$5/2))*L20/SUM($L20:$M20)+R20</f>
        <v>3989.5019198427617</v>
      </c>
      <c r="M21" s="15">
        <f t="shared" si="4"/>
        <v>9510.4980801572401</v>
      </c>
      <c r="N21" s="31">
        <f t="shared" si="0"/>
        <v>236.37686961783874</v>
      </c>
      <c r="O21" s="31">
        <f t="shared" si="0"/>
        <v>1007.3511584819405</v>
      </c>
      <c r="P21" s="30">
        <f t="shared" si="1"/>
        <v>0.19005511195159394</v>
      </c>
      <c r="Q21" s="30">
        <f t="shared" si="1"/>
        <v>0.80994488804840603</v>
      </c>
      <c r="R21" s="4">
        <f t="shared" si="2"/>
        <v>513.14880226930359</v>
      </c>
      <c r="S21" s="4">
        <f t="shared" si="2"/>
        <v>2186.8511977306962</v>
      </c>
    </row>
    <row r="22" spans="9:19" x14ac:dyDescent="0.3">
      <c r="I22">
        <v>9.5</v>
      </c>
      <c r="J22" s="14">
        <f>'Performance evolution'!L22</f>
        <v>1.5</v>
      </c>
      <c r="K22" s="25">
        <f>'Performance evolution'!K22</f>
        <v>2</v>
      </c>
      <c r="L22" s="15">
        <f t="shared" si="4"/>
        <v>3704.7503381435135</v>
      </c>
      <c r="M22" s="15">
        <f t="shared" si="4"/>
        <v>9795.2496618564874</v>
      </c>
      <c r="N22" s="31">
        <f t="shared" si="0"/>
        <v>230.10003203423199</v>
      </c>
      <c r="O22" s="31">
        <f t="shared" si="0"/>
        <v>1017.1153983617294</v>
      </c>
      <c r="P22" s="30">
        <f t="shared" si="1"/>
        <v>0.18449100807001775</v>
      </c>
      <c r="Q22" s="30">
        <f t="shared" si="1"/>
        <v>0.81550899192998216</v>
      </c>
      <c r="R22" s="4">
        <f t="shared" si="2"/>
        <v>498.12572178904793</v>
      </c>
      <c r="S22" s="4">
        <f t="shared" si="2"/>
        <v>2201.8742782109516</v>
      </c>
    </row>
    <row r="23" spans="9:19" x14ac:dyDescent="0.3">
      <c r="I23">
        <v>10</v>
      </c>
      <c r="J23" s="14">
        <f>'Performance evolution'!L23</f>
        <v>1.5</v>
      </c>
      <c r="K23" s="25">
        <f>'Performance evolution'!K23</f>
        <v>2</v>
      </c>
      <c r="L23" s="15">
        <f t="shared" si="4"/>
        <v>3461.9259923038589</v>
      </c>
      <c r="M23" s="15">
        <f t="shared" si="4"/>
        <v>10038.074007696141</v>
      </c>
      <c r="N23" s="31">
        <f t="shared" si="0"/>
        <v>224.45211880133087</v>
      </c>
      <c r="O23" s="31">
        <f t="shared" si="0"/>
        <v>1025.268025080366</v>
      </c>
      <c r="P23" s="30">
        <f t="shared" si="1"/>
        <v>0.1796019051946868</v>
      </c>
      <c r="Q23" s="30">
        <f t="shared" si="1"/>
        <v>0.82039809480531312</v>
      </c>
      <c r="R23" s="4">
        <f t="shared" si="2"/>
        <v>484.92514402565433</v>
      </c>
      <c r="S23" s="4">
        <f t="shared" si="2"/>
        <v>2215.0748559743456</v>
      </c>
    </row>
    <row r="24" spans="9:19" x14ac:dyDescent="0.3">
      <c r="I24">
        <v>10.5</v>
      </c>
      <c r="J24" s="14">
        <f>'Performance evolution'!L24</f>
        <v>1.5</v>
      </c>
      <c r="K24" s="25">
        <f>'Performance evolution'!K24</f>
        <v>2</v>
      </c>
      <c r="L24" s="15">
        <f t="shared" si="4"/>
        <v>3254.4659378687415</v>
      </c>
      <c r="M24" s="15">
        <f t="shared" si="4"/>
        <v>10245.534062131259</v>
      </c>
      <c r="N24" s="31">
        <f t="shared" si="0"/>
        <v>219.38479094157714</v>
      </c>
      <c r="O24" s="31">
        <f t="shared" si="0"/>
        <v>1032.1119004058605</v>
      </c>
      <c r="P24" s="30">
        <f t="shared" si="1"/>
        <v>0.17529793922617093</v>
      </c>
      <c r="Q24" s="30">
        <f t="shared" si="1"/>
        <v>0.82470206077382902</v>
      </c>
      <c r="R24" s="4">
        <f t="shared" si="2"/>
        <v>473.30443591066148</v>
      </c>
      <c r="S24" s="4">
        <f t="shared" si="2"/>
        <v>2226.6955640893384</v>
      </c>
    </row>
    <row r="25" spans="9:19" x14ac:dyDescent="0.3">
      <c r="I25">
        <v>11</v>
      </c>
      <c r="J25" s="14">
        <f>'Performance evolution'!L25</f>
        <v>1.5</v>
      </c>
      <c r="K25" s="25">
        <f>'Performance evolution'!K25</f>
        <v>2</v>
      </c>
      <c r="L25" s="15">
        <f t="shared" si="4"/>
        <v>3076.8771862056547</v>
      </c>
      <c r="M25" s="15">
        <f t="shared" si="4"/>
        <v>10423.122813794347</v>
      </c>
      <c r="N25" s="31">
        <f t="shared" si="0"/>
        <v>214.85012633613434</v>
      </c>
      <c r="O25" s="31">
        <f t="shared" si="0"/>
        <v>1037.884639101726</v>
      </c>
      <c r="P25" s="30">
        <f t="shared" si="1"/>
        <v>0.17150488057305505</v>
      </c>
      <c r="Q25" s="30">
        <f t="shared" si="1"/>
        <v>0.82849511942694498</v>
      </c>
      <c r="R25" s="4">
        <f t="shared" si="2"/>
        <v>463.06317754724864</v>
      </c>
      <c r="S25" s="4">
        <f t="shared" si="2"/>
        <v>2236.9368224527516</v>
      </c>
    </row>
    <row r="26" spans="9:19" x14ac:dyDescent="0.3">
      <c r="I26">
        <v>11.5</v>
      </c>
      <c r="J26" s="14">
        <f>'Performance evolution'!L26</f>
        <v>1.5</v>
      </c>
      <c r="K26" s="25">
        <f>'Performance evolution'!K26</f>
        <v>2</v>
      </c>
      <c r="L26" s="15">
        <f t="shared" si="4"/>
        <v>2924.5649265117727</v>
      </c>
      <c r="M26" s="15">
        <f t="shared" si="4"/>
        <v>10575.43507348823</v>
      </c>
      <c r="N26" s="31">
        <f t="shared" si="0"/>
        <v>210.80152180636313</v>
      </c>
      <c r="O26" s="31">
        <f t="shared" si="0"/>
        <v>1042.7746380703622</v>
      </c>
      <c r="P26" s="30">
        <f t="shared" si="1"/>
        <v>0.16816012345599568</v>
      </c>
      <c r="Q26" s="30">
        <f t="shared" si="1"/>
        <v>0.83183987654400438</v>
      </c>
      <c r="R26" s="4">
        <f t="shared" si="2"/>
        <v>454.03233333118834</v>
      </c>
      <c r="S26" s="4">
        <f t="shared" si="2"/>
        <v>2245.9676666688119</v>
      </c>
    </row>
    <row r="27" spans="9:19" x14ac:dyDescent="0.3">
      <c r="I27">
        <v>12</v>
      </c>
      <c r="J27" s="14">
        <f>'Performance evolution'!L27</f>
        <v>1.5</v>
      </c>
      <c r="K27" s="25">
        <f>'Performance evolution'!K27</f>
        <v>2</v>
      </c>
      <c r="L27" s="15">
        <f t="shared" si="4"/>
        <v>2793.684274540607</v>
      </c>
      <c r="M27" s="15">
        <f t="shared" si="4"/>
        <v>10706.315725459397</v>
      </c>
      <c r="N27" s="31">
        <f t="shared" si="0"/>
        <v>207.19434464749759</v>
      </c>
      <c r="O27" s="31">
        <f t="shared" si="0"/>
        <v>1046.9326505031854</v>
      </c>
      <c r="P27" s="30">
        <f t="shared" si="1"/>
        <v>0.16521001896032328</v>
      </c>
      <c r="Q27" s="30">
        <f t="shared" si="1"/>
        <v>0.83478998103967683</v>
      </c>
      <c r="R27" s="4">
        <f t="shared" si="2"/>
        <v>446.06705119287284</v>
      </c>
      <c r="S27" s="4">
        <f t="shared" si="2"/>
        <v>2253.9329488071276</v>
      </c>
    </row>
    <row r="28" spans="9:19" x14ac:dyDescent="0.3">
      <c r="I28">
        <v>12.5</v>
      </c>
      <c r="J28" s="14">
        <f>'Performance evolution'!L28</f>
        <v>1.5</v>
      </c>
      <c r="K28" s="25">
        <f>'Performance evolution'!K28</f>
        <v>2</v>
      </c>
      <c r="L28" s="15">
        <f t="shared" si="4"/>
        <v>2681.0144708253588</v>
      </c>
      <c r="M28" s="15">
        <f t="shared" si="4"/>
        <v>10818.985529174646</v>
      </c>
      <c r="N28" s="31">
        <f t="shared" si="0"/>
        <v>203.98638066910505</v>
      </c>
      <c r="O28" s="31">
        <f t="shared" si="0"/>
        <v>1050.4802960667569</v>
      </c>
      <c r="P28" s="30">
        <f t="shared" si="1"/>
        <v>0.16260805045844676</v>
      </c>
      <c r="Q28" s="30">
        <f t="shared" si="1"/>
        <v>0.83739194954155327</v>
      </c>
      <c r="R28" s="4">
        <f t="shared" si="2"/>
        <v>439.04173623780622</v>
      </c>
      <c r="S28" s="4">
        <f t="shared" si="2"/>
        <v>2260.9582637621938</v>
      </c>
    </row>
    <row r="29" spans="9:19" x14ac:dyDescent="0.3">
      <c r="I29">
        <v>13</v>
      </c>
      <c r="J29" s="14">
        <f>'Performance evolution'!L29</f>
        <v>1.5</v>
      </c>
      <c r="K29" s="25">
        <f>'Performance evolution'!K29</f>
        <v>2</v>
      </c>
      <c r="L29" s="15">
        <f t="shared" si="4"/>
        <v>2583.8533128980935</v>
      </c>
      <c r="M29" s="15">
        <f t="shared" si="4"/>
        <v>10916.146687101911</v>
      </c>
      <c r="N29" s="31">
        <f t="shared" si="0"/>
        <v>201.13811740731785</v>
      </c>
      <c r="O29" s="31">
        <f t="shared" si="0"/>
        <v>1053.5164145617186</v>
      </c>
      <c r="P29" s="30">
        <f t="shared" si="1"/>
        <v>0.16031354630477812</v>
      </c>
      <c r="Q29" s="30">
        <f t="shared" si="1"/>
        <v>0.83968645369522188</v>
      </c>
      <c r="R29" s="4">
        <f t="shared" si="2"/>
        <v>432.84657502290094</v>
      </c>
      <c r="S29" s="4">
        <f t="shared" si="2"/>
        <v>2267.1534249770989</v>
      </c>
    </row>
    <row r="30" spans="9:19" x14ac:dyDescent="0.3">
      <c r="I30">
        <v>13.5</v>
      </c>
      <c r="J30" s="14">
        <f>'Performance evolution'!L30</f>
        <v>1.5</v>
      </c>
      <c r="K30" s="25">
        <f>'Performance evolution'!K30</f>
        <v>2</v>
      </c>
      <c r="L30" s="15">
        <f t="shared" si="4"/>
        <v>2499.929225341376</v>
      </c>
      <c r="M30" s="15">
        <f t="shared" si="4"/>
        <v>11000.070774658629</v>
      </c>
      <c r="N30" s="31">
        <f t="shared" si="0"/>
        <v>198.61289557711441</v>
      </c>
      <c r="O30" s="31">
        <f t="shared" si="0"/>
        <v>1056.1218716120009</v>
      </c>
      <c r="P30" s="30">
        <f t="shared" si="1"/>
        <v>0.15829074061767767</v>
      </c>
      <c r="Q30" s="30">
        <f t="shared" si="1"/>
        <v>0.84170925938232233</v>
      </c>
      <c r="R30" s="4">
        <f t="shared" si="2"/>
        <v>427.38499966772969</v>
      </c>
      <c r="S30" s="4">
        <f t="shared" si="2"/>
        <v>2272.6150003322705</v>
      </c>
    </row>
    <row r="31" spans="9:19" x14ac:dyDescent="0.3">
      <c r="I31">
        <v>14</v>
      </c>
      <c r="J31" s="14">
        <f>'Performance evolution'!L31</f>
        <v>1.5</v>
      </c>
      <c r="K31" s="25">
        <f>'Performance evolution'!K31</f>
        <v>2</v>
      </c>
      <c r="L31" s="15">
        <f>L30-($F$2*$F$3*$F$4*($F$5/2))*L30/SUM($L30:$M30)+R30</f>
        <v>2427.3283799408305</v>
      </c>
      <c r="M31" s="15">
        <f>M30-($F$2*$F$3*$F$4*($F$5/2))*M30/SUM($L30:$M30)+S30</f>
        <v>11072.671620059175</v>
      </c>
      <c r="N31" s="31">
        <f t="shared" si="0"/>
        <v>196.37695735260428</v>
      </c>
      <c r="O31" s="31">
        <f t="shared" si="0"/>
        <v>1058.3632344721061</v>
      </c>
      <c r="P31" s="30">
        <f t="shared" si="1"/>
        <v>0.15650806328840267</v>
      </c>
      <c r="Q31" s="30">
        <f t="shared" si="1"/>
        <v>0.84349193671159739</v>
      </c>
      <c r="R31" s="4">
        <f t="shared" si="2"/>
        <v>422.57177087868718</v>
      </c>
      <c r="S31" s="4">
        <f t="shared" si="2"/>
        <v>2277.4282291213131</v>
      </c>
    </row>
    <row r="32" spans="9:19" x14ac:dyDescent="0.3">
      <c r="I32">
        <v>14.5</v>
      </c>
      <c r="J32" s="14">
        <f>'Performance evolution'!L32</f>
        <v>1.5</v>
      </c>
      <c r="K32" s="25">
        <f>'Performance evolution'!K32</f>
        <v>2</v>
      </c>
      <c r="L32" s="15">
        <f t="shared" ref="L32:M42" si="5">L31-($F$2*$F$3*$F$4*($F$5/2))*L31/SUM($L31:$M31)+R31</f>
        <v>2364.4344748313515</v>
      </c>
      <c r="M32" s="15">
        <f t="shared" si="5"/>
        <v>11135.565525168653</v>
      </c>
      <c r="N32" s="31">
        <f t="shared" si="0"/>
        <v>194.399416024956</v>
      </c>
      <c r="O32" s="31">
        <f t="shared" si="0"/>
        <v>1060.2956112725433</v>
      </c>
      <c r="P32" s="30">
        <f t="shared" si="1"/>
        <v>0.15493758387141687</v>
      </c>
      <c r="Q32" s="30">
        <f t="shared" si="1"/>
        <v>0.84506241612858313</v>
      </c>
      <c r="R32" s="4">
        <f t="shared" si="2"/>
        <v>418.33147645282554</v>
      </c>
      <c r="S32" s="4">
        <f t="shared" si="2"/>
        <v>2281.6685235471746</v>
      </c>
    </row>
    <row r="33" spans="9:19" x14ac:dyDescent="0.3">
      <c r="I33">
        <v>15</v>
      </c>
      <c r="J33" s="14">
        <f>'Performance evolution'!L33</f>
        <v>1.5</v>
      </c>
      <c r="K33" s="25">
        <f>'Performance evolution'!K33</f>
        <v>2</v>
      </c>
      <c r="L33" s="15">
        <f t="shared" si="5"/>
        <v>2309.8790563179068</v>
      </c>
      <c r="M33" s="15">
        <f t="shared" si="5"/>
        <v>11190.120943682097</v>
      </c>
      <c r="N33" s="31">
        <f t="shared" si="0"/>
        <v>192.65216779073825</v>
      </c>
      <c r="O33" s="31">
        <f t="shared" si="0"/>
        <v>1061.9648632560113</v>
      </c>
      <c r="P33" s="30">
        <f t="shared" si="1"/>
        <v>0.15355456129110975</v>
      </c>
      <c r="Q33" s="30">
        <f t="shared" si="1"/>
        <v>0.84644543870889022</v>
      </c>
      <c r="R33" s="4">
        <f t="shared" si="2"/>
        <v>414.59731548599632</v>
      </c>
      <c r="S33" s="4">
        <f t="shared" si="2"/>
        <v>2285.4026845140038</v>
      </c>
    </row>
    <row r="34" spans="9:19" x14ac:dyDescent="0.3">
      <c r="I34">
        <v>15.5</v>
      </c>
      <c r="J34" s="14">
        <f>'Performance evolution'!L34</f>
        <v>1.5</v>
      </c>
      <c r="K34" s="25">
        <f>'Performance evolution'!K34</f>
        <v>2</v>
      </c>
      <c r="L34" s="15">
        <f t="shared" si="5"/>
        <v>2262.5005605403217</v>
      </c>
      <c r="M34" s="15">
        <f t="shared" si="5"/>
        <v>11237.499439459682</v>
      </c>
      <c r="N34" s="31">
        <f t="shared" si="0"/>
        <v>191.10976286640823</v>
      </c>
      <c r="O34" s="31">
        <f t="shared" si="0"/>
        <v>1063.4093420695106</v>
      </c>
      <c r="P34" s="30">
        <f t="shared" si="1"/>
        <v>0.15233706853445664</v>
      </c>
      <c r="Q34" s="30">
        <f t="shared" si="1"/>
        <v>0.8476629314655435</v>
      </c>
      <c r="R34" s="4">
        <f t="shared" si="2"/>
        <v>411.31008504303293</v>
      </c>
      <c r="S34" s="4">
        <f t="shared" si="2"/>
        <v>2288.6899149569676</v>
      </c>
    </row>
    <row r="35" spans="9:19" x14ac:dyDescent="0.3">
      <c r="I35">
        <v>16</v>
      </c>
      <c r="J35" s="14">
        <f>'Performance evolution'!L35</f>
        <v>1.5</v>
      </c>
      <c r="K35" s="25">
        <f>'Performance evolution'!K35</f>
        <v>2</v>
      </c>
      <c r="L35" s="15">
        <f t="shared" si="5"/>
        <v>2221.3105334752904</v>
      </c>
      <c r="M35" s="15">
        <f t="shared" si="5"/>
        <v>11278.689466524713</v>
      </c>
      <c r="N35" s="31">
        <f t="shared" si="0"/>
        <v>189.74924986677371</v>
      </c>
      <c r="O35" s="31">
        <f t="shared" si="0"/>
        <v>1064.6612639536249</v>
      </c>
      <c r="P35" s="30">
        <f t="shared" si="1"/>
        <v>0.15126567242240224</v>
      </c>
      <c r="Q35" s="30">
        <f t="shared" si="1"/>
        <v>0.84873432757759781</v>
      </c>
      <c r="R35" s="4">
        <f t="shared" si="2"/>
        <v>408.41731554048607</v>
      </c>
      <c r="S35" s="4">
        <f t="shared" si="2"/>
        <v>2291.582684459514</v>
      </c>
    </row>
    <row r="36" spans="9:19" x14ac:dyDescent="0.3">
      <c r="I36">
        <v>16.5</v>
      </c>
      <c r="J36" s="14">
        <f>'Performance evolution'!L36</f>
        <v>1.5</v>
      </c>
      <c r="K36" s="25">
        <f>'Performance evolution'!K36</f>
        <v>2</v>
      </c>
      <c r="L36" s="15">
        <f t="shared" si="5"/>
        <v>2185.4657423207186</v>
      </c>
      <c r="M36" s="15">
        <f t="shared" si="5"/>
        <v>11314.534257679285</v>
      </c>
      <c r="N36" s="31">
        <f t="shared" si="0"/>
        <v>188.55000448373499</v>
      </c>
      <c r="O36" s="31">
        <f t="shared" si="0"/>
        <v>1065.7478040436695</v>
      </c>
      <c r="P36" s="30">
        <f t="shared" si="1"/>
        <v>0.15032315547541314</v>
      </c>
      <c r="Q36" s="30">
        <f t="shared" si="1"/>
        <v>0.84967684452458692</v>
      </c>
      <c r="R36" s="4">
        <f t="shared" si="2"/>
        <v>405.87251978361547</v>
      </c>
      <c r="S36" s="4">
        <f t="shared" si="2"/>
        <v>2294.1274802163848</v>
      </c>
    </row>
    <row r="37" spans="9:19" x14ac:dyDescent="0.3">
      <c r="I37">
        <v>17</v>
      </c>
      <c r="J37" s="14">
        <f>'Performance evolution'!L37</f>
        <v>1.5</v>
      </c>
      <c r="K37" s="25">
        <f>'Performance evolution'!K37</f>
        <v>2</v>
      </c>
      <c r="L37" s="15">
        <f t="shared" si="5"/>
        <v>2154.2451136401905</v>
      </c>
      <c r="M37" s="15">
        <f t="shared" si="5"/>
        <v>11345.754886359813</v>
      </c>
      <c r="N37" s="31">
        <f t="shared" si="0"/>
        <v>187.49355098864856</v>
      </c>
      <c r="O37" s="31">
        <f t="shared" si="0"/>
        <v>1066.6919733212583</v>
      </c>
      <c r="P37" s="30">
        <f t="shared" si="1"/>
        <v>0.14949427126565948</v>
      </c>
      <c r="Q37" s="30">
        <f t="shared" si="1"/>
        <v>0.85050572873434049</v>
      </c>
      <c r="R37" s="4">
        <f t="shared" si="2"/>
        <v>403.63453241728058</v>
      </c>
      <c r="S37" s="4">
        <f t="shared" si="2"/>
        <v>2296.3654675827192</v>
      </c>
    </row>
    <row r="38" spans="9:19" x14ac:dyDescent="0.3">
      <c r="I38">
        <v>17.5</v>
      </c>
      <c r="J38" s="14">
        <f>'Performance evolution'!L38</f>
        <v>1.5</v>
      </c>
      <c r="K38" s="25">
        <f>'Performance evolution'!K38</f>
        <v>2</v>
      </c>
      <c r="L38" s="15">
        <f t="shared" si="5"/>
        <v>2127.0306233294332</v>
      </c>
      <c r="M38" s="15">
        <f t="shared" si="5"/>
        <v>11372.969376670571</v>
      </c>
      <c r="N38" s="31">
        <f t="shared" si="0"/>
        <v>186.56338296126285</v>
      </c>
      <c r="O38" s="31">
        <f t="shared" si="0"/>
        <v>1067.5133256288732</v>
      </c>
      <c r="P38" s="30">
        <f t="shared" si="1"/>
        <v>0.14876552740621582</v>
      </c>
      <c r="Q38" s="30">
        <f t="shared" si="1"/>
        <v>0.85123447259378404</v>
      </c>
      <c r="R38" s="4">
        <f t="shared" si="2"/>
        <v>401.66692399678271</v>
      </c>
      <c r="S38" s="4">
        <f t="shared" si="2"/>
        <v>2298.3330760032168</v>
      </c>
    </row>
    <row r="39" spans="9:19" x14ac:dyDescent="0.3">
      <c r="I39">
        <v>18</v>
      </c>
      <c r="J39" s="14">
        <f>'Performance evolution'!L39</f>
        <v>1.5</v>
      </c>
      <c r="K39" s="25">
        <f>'Performance evolution'!K39</f>
        <v>2</v>
      </c>
      <c r="L39" s="15">
        <f t="shared" si="5"/>
        <v>2103.2914226603293</v>
      </c>
      <c r="M39" s="15">
        <f t="shared" si="5"/>
        <v>11396.708577339674</v>
      </c>
      <c r="N39" s="31">
        <f t="shared" si="0"/>
        <v>185.74478790142888</v>
      </c>
      <c r="O39" s="31">
        <f t="shared" si="0"/>
        <v>1068.2285309714318</v>
      </c>
      <c r="P39" s="30">
        <f t="shared" si="1"/>
        <v>0.14812499205994778</v>
      </c>
      <c r="Q39" s="30">
        <f t="shared" si="1"/>
        <v>0.85187500794005222</v>
      </c>
      <c r="R39" s="4">
        <f t="shared" si="2"/>
        <v>399.937478561859</v>
      </c>
      <c r="S39" s="4">
        <f t="shared" si="2"/>
        <v>2300.0625214381412</v>
      </c>
    </row>
    <row r="40" spans="9:19" x14ac:dyDescent="0.3">
      <c r="I40">
        <v>18.5</v>
      </c>
      <c r="J40" s="14">
        <f>'Performance evolution'!L40</f>
        <v>1.5</v>
      </c>
      <c r="K40" s="25">
        <f>'Performance evolution'!K40</f>
        <v>2</v>
      </c>
      <c r="L40" s="15">
        <f t="shared" si="5"/>
        <v>2082.5706166901223</v>
      </c>
      <c r="M40" s="15">
        <f t="shared" si="5"/>
        <v>11417.429383309882</v>
      </c>
      <c r="N40" s="31">
        <f t="shared" si="0"/>
        <v>185.02467897258413</v>
      </c>
      <c r="O40" s="31">
        <f t="shared" si="0"/>
        <v>1068.8518429731612</v>
      </c>
      <c r="P40" s="30">
        <f t="shared" si="1"/>
        <v>0.14756212093792603</v>
      </c>
      <c r="Q40" s="30">
        <f t="shared" si="1"/>
        <v>0.85243787906207402</v>
      </c>
      <c r="R40" s="4">
        <f t="shared" si="2"/>
        <v>398.41772653240031</v>
      </c>
      <c r="S40" s="4">
        <f t="shared" si="2"/>
        <v>2301.5822734675999</v>
      </c>
    </row>
    <row r="41" spans="9:19" x14ac:dyDescent="0.3">
      <c r="I41">
        <v>19</v>
      </c>
      <c r="J41" s="14">
        <f>'Performance evolution'!L41</f>
        <v>1.5</v>
      </c>
      <c r="K41" s="25">
        <f>'Performance evolution'!K41</f>
        <v>2</v>
      </c>
      <c r="L41" s="15">
        <f t="shared" si="5"/>
        <v>2064.4742198844983</v>
      </c>
      <c r="M41" s="15">
        <f t="shared" si="5"/>
        <v>11435.525780115506</v>
      </c>
      <c r="N41" s="31">
        <f t="shared" si="0"/>
        <v>184.39143601618247</v>
      </c>
      <c r="O41" s="31">
        <f t="shared" si="0"/>
        <v>1069.3954820658796</v>
      </c>
      <c r="P41" s="30">
        <f t="shared" si="1"/>
        <v>0.14706760244256575</v>
      </c>
      <c r="Q41" s="30">
        <f t="shared" si="1"/>
        <v>0.85293239755743422</v>
      </c>
      <c r="R41" s="4">
        <f t="shared" si="2"/>
        <v>397.08252659492751</v>
      </c>
      <c r="S41" s="4">
        <f t="shared" si="2"/>
        <v>2302.9174734050725</v>
      </c>
    </row>
    <row r="42" spans="9:19" x14ac:dyDescent="0.3">
      <c r="I42">
        <v>19.5</v>
      </c>
      <c r="J42" s="14">
        <f>'Performance evolution'!L42</f>
        <v>1.5</v>
      </c>
      <c r="K42" s="25">
        <f>'Performance evolution'!K42</f>
        <v>2</v>
      </c>
      <c r="L42" s="15">
        <f t="shared" si="5"/>
        <v>2048.6619025025261</v>
      </c>
      <c r="M42" s="15">
        <f t="shared" si="5"/>
        <v>11451.338097497477</v>
      </c>
      <c r="N42" s="31">
        <f t="shared" si="0"/>
        <v>183.83475711924183</v>
      </c>
      <c r="O42" s="31">
        <f t="shared" si="0"/>
        <v>1069.8699512117262</v>
      </c>
      <c r="P42" s="30">
        <f t="shared" si="1"/>
        <v>0.14663321904882798</v>
      </c>
      <c r="Q42" s="30">
        <f t="shared" si="1"/>
        <v>0.85336678095117202</v>
      </c>
      <c r="R42" s="4">
        <f t="shared" si="2"/>
        <v>395.90969143183554</v>
      </c>
      <c r="S42" s="4">
        <f t="shared" si="2"/>
        <v>2304.0903085681643</v>
      </c>
    </row>
    <row r="43" spans="9:19" x14ac:dyDescent="0.3">
      <c r="I43" s="8">
        <v>20</v>
      </c>
      <c r="J43" s="22">
        <f>'Performance evolution'!L43</f>
        <v>1.5</v>
      </c>
      <c r="K43" s="26">
        <f>'Performance evolution'!K43</f>
        <v>2</v>
      </c>
      <c r="L43" s="23">
        <f>L42-($F$2*$F$3*$F$4*($F$5/2))*L42/SUM($L42:$M42)+R42</f>
        <v>2034.8392134338565</v>
      </c>
      <c r="M43" s="23">
        <f>M42-($F$2*$F$3*$F$4*($F$5/2))*M42/SUM($L42:$M42)+S42</f>
        <v>11465.160786566146</v>
      </c>
      <c r="N43" s="32">
        <f t="shared" si="0"/>
        <v>183.34552136981847</v>
      </c>
      <c r="O43" s="32">
        <f t="shared" si="0"/>
        <v>1070.2842973190118</v>
      </c>
      <c r="P43" s="33">
        <f t="shared" si="1"/>
        <v>0.14625172330503378</v>
      </c>
      <c r="Q43" s="33">
        <f t="shared" si="1"/>
        <v>0.85374827669496622</v>
      </c>
      <c r="R43" s="24">
        <f t="shared" si="2"/>
        <v>394.87965292359121</v>
      </c>
      <c r="S43" s="24">
        <f t="shared" si="2"/>
        <v>2305.120347076409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20</vt:i4>
      </vt:variant>
    </vt:vector>
  </HeadingPairs>
  <TitlesOfParts>
    <vt:vector size="20" baseType="lpstr">
      <vt:lpstr>Performance evolution</vt:lpstr>
      <vt:lpstr>Total market</vt:lpstr>
      <vt:lpstr>High-end market</vt:lpstr>
      <vt:lpstr>Medium-end market</vt:lpstr>
      <vt:lpstr>Low-end market</vt:lpstr>
      <vt:lpstr>High - innovators</vt:lpstr>
      <vt:lpstr>Medium - innovators</vt:lpstr>
      <vt:lpstr>Low - innovators</vt:lpstr>
      <vt:lpstr>High - Early adopters</vt:lpstr>
      <vt:lpstr>Medium - Early adopters</vt:lpstr>
      <vt:lpstr>Low - Early adopters</vt:lpstr>
      <vt:lpstr>High - Early majority</vt:lpstr>
      <vt:lpstr>Medium - Early majority</vt:lpstr>
      <vt:lpstr>Low - Early majority</vt:lpstr>
      <vt:lpstr>High - Late majority</vt:lpstr>
      <vt:lpstr>Medium - Late majority</vt:lpstr>
      <vt:lpstr>Low - Late majority</vt:lpstr>
      <vt:lpstr>High - Laggards</vt:lpstr>
      <vt:lpstr>Medium - Laggards</vt:lpstr>
      <vt:lpstr>Low - Laggards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Biondi  Giacomo</dc:creator>
  <cp:lastModifiedBy>Biondi  Giacomo</cp:lastModifiedBy>
  <dcterms:created xsi:type="dcterms:W3CDTF">2023-11-14T14:13:32Z</dcterms:created>
  <dcterms:modified xsi:type="dcterms:W3CDTF">2024-03-03T17:02:45Z</dcterms:modified>
</cp:coreProperties>
</file>